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5.100\ncktp2021\_URSP\СВОДНЫЙ ПЛАН - РЕАЛИЗАЦИЯ\Отчет 2024\Отчет по итогам САД\"/>
    </mc:Choice>
  </mc:AlternateContent>
  <bookViews>
    <workbookView xWindow="0" yWindow="0" windowWidth="28800" windowHeight="12330"/>
  </bookViews>
  <sheets>
    <sheet name="Раздел I" sheetId="2" r:id="rId1"/>
    <sheet name="Раздел II " sheetId="3" r:id="rId2"/>
    <sheet name="Раздел III (пункт 7)" sheetId="4" r:id="rId3"/>
    <sheet name="Раздел III (пункт 8)" sheetId="5" r:id="rId4"/>
    <sheet name="Раздел III (пункт 9)" sheetId="6" r:id="rId5"/>
    <sheet name="Раздел III (пункт 10)" sheetId="7" r:id="rId6"/>
    <sheet name="Раздел III (пункт 11)" sheetId="8" r:id="rId7"/>
    <sheet name="Раздел III (пункт 12) " sheetId="9" r:id="rId8"/>
    <sheet name="Раздел III (пункт 13)" sheetId="10" r:id="rId9"/>
    <sheet name="Раздел III (пункт 14)" sheetId="11" r:id="rId10"/>
    <sheet name="Раздел III (пункт 15)" sheetId="12" r:id="rId11"/>
    <sheet name="Раздел III (пункт 16) " sheetId="13" r:id="rId12"/>
    <sheet name="Раздел III (пункт 18)" sheetId="14" r:id="rId13"/>
    <sheet name="Раздел IV (пункт 19)" sheetId="15" r:id="rId14"/>
    <sheet name="Раздел IV (пункт 20)" sheetId="16" r:id="rId15"/>
    <sheet name="Раздел IV (пункт 21)" sheetId="17" r:id="rId16"/>
    <sheet name="Раздел IV (пункт 22)" sheetId="18" r:id="rId17"/>
    <sheet name="Раздел V (пункт 25)" sheetId="19" r:id="rId18"/>
    <sheet name="Раздел V (пункт 26)" sheetId="20" r:id="rId19"/>
    <sheet name="Раздел V (пункт 27)" sheetId="21" r:id="rId20"/>
    <sheet name="Раздел VI (пункт 30)" sheetId="22" r:id="rId21"/>
    <sheet name="Раздел VI (пункт 33)" sheetId="23" r:id="rId22"/>
    <sheet name="Раздел VI (пункт 34)" sheetId="24" r:id="rId23"/>
  </sheets>
  <definedNames>
    <definedName name="_xlnm._FilterDatabase" localSheetId="0" hidden="1">'Раздел I'!$A$12:$H$97</definedName>
    <definedName name="_xlnm._FilterDatabase" localSheetId="1" hidden="1">'Раздел II '!$A$12:$Y$97</definedName>
    <definedName name="_xlnm._FilterDatabase" localSheetId="5" hidden="1">'Раздел III (пункт 10)'!$A$11:$AG$99</definedName>
    <definedName name="_xlnm._FilterDatabase" localSheetId="6" hidden="1">'Раздел III (пункт 11)'!$A$11:$AG$96</definedName>
    <definedName name="_xlnm._FilterDatabase" localSheetId="7" hidden="1">'Раздел III (пункт 12) '!$A$11:$AG$96</definedName>
    <definedName name="_xlnm._FilterDatabase" localSheetId="8" hidden="1">'Раздел III (пункт 13)'!$A$11:$AG$96</definedName>
    <definedName name="_xlnm._FilterDatabase" localSheetId="9" hidden="1">'Раздел III (пункт 14)'!$A$10:$M$95</definedName>
    <definedName name="_xlnm._FilterDatabase" localSheetId="10" hidden="1">'Раздел III (пункт 15)'!$A$11:$AS$96</definedName>
    <definedName name="_xlnm._FilterDatabase" localSheetId="11" hidden="1">'Раздел III (пункт 16) '!$A$10:$AB$97</definedName>
    <definedName name="_xlnm._FilterDatabase" localSheetId="12" hidden="1">'Раздел III (пункт 18)'!$A$12:$S$97</definedName>
    <definedName name="_xlnm._FilterDatabase" localSheetId="2" hidden="1">'Раздел III (пункт 7)'!$A$8:$H$93</definedName>
    <definedName name="_xlnm._FilterDatabase" localSheetId="3" hidden="1">'Раздел III (пункт 8)'!$A$13:$R$98</definedName>
    <definedName name="_xlnm._FilterDatabase" localSheetId="4" hidden="1">'Раздел III (пункт 9)'!$A$12:$N$97</definedName>
    <definedName name="_xlnm._FilterDatabase" localSheetId="13" hidden="1">'Раздел IV (пункт 19)'!$A$9:$I$94</definedName>
    <definedName name="_xlnm._FilterDatabase" localSheetId="14" hidden="1">'Раздел IV (пункт 20)'!$A$8:$H$93</definedName>
    <definedName name="_xlnm._FilterDatabase" localSheetId="15" hidden="1">'Раздел IV (пункт 21)'!$A$8:$H$93</definedName>
    <definedName name="_xlnm._FilterDatabase" localSheetId="16" hidden="1">'Раздел IV (пункт 22)'!$A$10:$M$95</definedName>
    <definedName name="_xlnm._FilterDatabase" localSheetId="17" hidden="1">'Раздел V (пункт 25)'!$A$8:$J$93</definedName>
    <definedName name="_xlnm._FilterDatabase" localSheetId="18" hidden="1">'Раздел V (пункт 26)'!$A$10:$N$95</definedName>
    <definedName name="_xlnm._FilterDatabase" localSheetId="19" hidden="1">'Раздел V (пункт 27)'!$A$10:$N$95</definedName>
    <definedName name="_xlnm._FilterDatabase" localSheetId="20" hidden="1">'Раздел VI (пункт 30)'!$A$8:$F$93</definedName>
    <definedName name="_xlnm._FilterDatabase" localSheetId="21" hidden="1">'Раздел VI (пункт 33)'!$A$10:$X$95</definedName>
    <definedName name="_xlnm._FilterDatabase" localSheetId="22" hidden="1">'Раздел VI (пункт 34)'!$A$6:$K$92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8" i="10" l="1"/>
  <c r="X98" i="10"/>
  <c r="U98" i="10"/>
  <c r="T98" i="10"/>
  <c r="Q98" i="10"/>
  <c r="P98" i="10"/>
  <c r="W98" i="10"/>
  <c r="V98" i="10"/>
  <c r="S98" i="10"/>
  <c r="R98" i="10"/>
  <c r="O98" i="10"/>
  <c r="N98" i="10"/>
  <c r="Y98" i="9"/>
  <c r="X98" i="9"/>
  <c r="U98" i="9"/>
  <c r="T98" i="9"/>
  <c r="Q98" i="9"/>
  <c r="P98" i="9"/>
  <c r="S98" i="9"/>
  <c r="R98" i="9"/>
  <c r="W89" i="9"/>
  <c r="W98" i="9" s="1"/>
  <c r="V89" i="9"/>
  <c r="V98" i="9" s="1"/>
  <c r="O98" i="9"/>
  <c r="S99" i="9" s="1"/>
  <c r="N98" i="9"/>
  <c r="R97" i="7"/>
  <c r="P97" i="7"/>
  <c r="W97" i="7"/>
  <c r="V97" i="7"/>
  <c r="S97" i="7"/>
  <c r="O97" i="7"/>
  <c r="Y56" i="8"/>
  <c r="Y98" i="8" s="1"/>
  <c r="X56" i="8"/>
  <c r="X98" i="8" s="1"/>
  <c r="Q61" i="8"/>
  <c r="P61" i="8"/>
  <c r="U98" i="8"/>
  <c r="T98" i="8"/>
  <c r="W98" i="8"/>
  <c r="V98" i="8"/>
  <c r="S98" i="8"/>
  <c r="R98" i="8"/>
  <c r="T99" i="10" l="1"/>
  <c r="U99" i="10"/>
  <c r="U99" i="9"/>
  <c r="T99" i="9"/>
  <c r="R99" i="10"/>
  <c r="S99" i="10"/>
  <c r="R99" i="9"/>
  <c r="W99" i="7"/>
  <c r="L97" i="23"/>
  <c r="M97" i="23"/>
  <c r="N97" i="23"/>
  <c r="O97" i="23"/>
  <c r="P97" i="23"/>
  <c r="Q97" i="23"/>
  <c r="R97" i="23"/>
  <c r="S97" i="23"/>
  <c r="T97" i="23"/>
  <c r="U97" i="23"/>
  <c r="V97" i="23"/>
  <c r="K97" i="23"/>
  <c r="N95" i="21"/>
  <c r="N89" i="21"/>
  <c r="N85" i="21"/>
  <c r="N83" i="21"/>
  <c r="N80" i="21"/>
  <c r="N78" i="21"/>
  <c r="N77" i="21"/>
  <c r="N76" i="21"/>
  <c r="N72" i="21"/>
  <c r="N71" i="21"/>
  <c r="N68" i="21"/>
  <c r="N67" i="21"/>
  <c r="N66" i="21"/>
  <c r="N64" i="21"/>
  <c r="N62" i="21"/>
  <c r="N61" i="21"/>
  <c r="N59" i="21"/>
  <c r="N58" i="21"/>
  <c r="N57" i="21"/>
  <c r="N56" i="21"/>
  <c r="N55" i="21"/>
  <c r="N53" i="21"/>
  <c r="N52" i="21"/>
  <c r="N50" i="21"/>
  <c r="N48" i="21"/>
  <c r="N47" i="21"/>
  <c r="N45" i="21"/>
  <c r="N44" i="21"/>
  <c r="N43" i="21"/>
  <c r="N41" i="21"/>
  <c r="N40" i="21"/>
  <c r="N39" i="21"/>
  <c r="N35" i="21"/>
  <c r="N33" i="21"/>
  <c r="N30" i="21"/>
  <c r="N26" i="21"/>
  <c r="N23" i="21"/>
  <c r="N21" i="21"/>
  <c r="N17" i="21"/>
  <c r="N16" i="21"/>
  <c r="N15" i="21"/>
  <c r="N14" i="21"/>
  <c r="N13" i="21"/>
  <c r="M97" i="21"/>
  <c r="L97" i="21"/>
  <c r="H95" i="19"/>
  <c r="J61" i="19"/>
  <c r="Y63" i="13"/>
  <c r="X63" i="13"/>
  <c r="W63" i="13"/>
  <c r="V63" i="13"/>
  <c r="T98" i="13"/>
  <c r="S98" i="13"/>
  <c r="R98" i="13"/>
  <c r="Q96" i="13"/>
  <c r="P98" i="13"/>
  <c r="O98" i="13"/>
  <c r="N99" i="13"/>
  <c r="M98" i="13"/>
  <c r="L98" i="13"/>
  <c r="L96" i="13"/>
  <c r="AA98" i="12"/>
  <c r="Y98" i="12"/>
  <c r="W98" i="12"/>
  <c r="U98" i="12"/>
  <c r="S98" i="12"/>
  <c r="Q98" i="12"/>
  <c r="AI64" i="12"/>
  <c r="AK64" i="12"/>
  <c r="AL64" i="12"/>
  <c r="AM64" i="12"/>
  <c r="AJ64" i="12"/>
  <c r="AH64" i="12"/>
  <c r="M97" i="11"/>
  <c r="L97" i="11"/>
  <c r="AG64" i="10"/>
  <c r="AF64" i="10"/>
  <c r="AE64" i="10"/>
  <c r="AD64" i="10"/>
  <c r="AC64" i="10"/>
  <c r="AB64" i="10"/>
  <c r="AA64" i="10"/>
  <c r="Z64" i="10"/>
  <c r="N97" i="21" l="1"/>
  <c r="U100" i="3"/>
  <c r="T100" i="3"/>
  <c r="S100" i="3"/>
  <c r="R100" i="3"/>
  <c r="Q100" i="3"/>
  <c r="P100" i="3"/>
  <c r="N15" i="20" l="1"/>
  <c r="N95" i="20"/>
  <c r="N93" i="20"/>
  <c r="N92" i="20"/>
  <c r="N90" i="20"/>
  <c r="N89" i="20"/>
  <c r="N88" i="20"/>
  <c r="N86" i="20"/>
  <c r="N85" i="20"/>
  <c r="N83" i="20"/>
  <c r="N80" i="20"/>
  <c r="N78" i="20"/>
  <c r="N77" i="20"/>
  <c r="N76" i="20"/>
  <c r="N74" i="20"/>
  <c r="N72" i="20"/>
  <c r="N71" i="20"/>
  <c r="N68" i="20"/>
  <c r="N67" i="20"/>
  <c r="N66" i="20"/>
  <c r="N64" i="20"/>
  <c r="N62" i="20"/>
  <c r="N61" i="20"/>
  <c r="N59" i="20"/>
  <c r="N58" i="20"/>
  <c r="N57" i="20"/>
  <c r="N56" i="20"/>
  <c r="N55" i="20"/>
  <c r="N54" i="20"/>
  <c r="N53" i="20"/>
  <c r="N52" i="20"/>
  <c r="N51" i="20"/>
  <c r="N50" i="20"/>
  <c r="N49" i="20"/>
  <c r="N48" i="20"/>
  <c r="N47" i="20"/>
  <c r="N45" i="20"/>
  <c r="N43" i="20"/>
  <c r="N41" i="20"/>
  <c r="N39" i="20"/>
  <c r="N38" i="20"/>
  <c r="N36" i="20"/>
  <c r="N35" i="20"/>
  <c r="N33" i="20"/>
  <c r="N32" i="20"/>
  <c r="N30" i="20"/>
  <c r="N29" i="20"/>
  <c r="N26" i="20"/>
  <c r="N23" i="20"/>
  <c r="N20" i="20"/>
  <c r="N17" i="20"/>
  <c r="N16" i="20"/>
  <c r="N14" i="20"/>
  <c r="N13" i="20"/>
  <c r="N12" i="20"/>
  <c r="M97" i="20"/>
  <c r="L97" i="20"/>
  <c r="J93" i="19"/>
  <c r="J87" i="19"/>
  <c r="J83" i="19"/>
  <c r="J76" i="19"/>
  <c r="J75" i="19"/>
  <c r="J74" i="19"/>
  <c r="J72" i="19"/>
  <c r="J69" i="19"/>
  <c r="J66" i="19"/>
  <c r="J65" i="19"/>
  <c r="J64" i="19"/>
  <c r="J62" i="19"/>
  <c r="J59" i="19"/>
  <c r="J57" i="19"/>
  <c r="J55" i="19"/>
  <c r="J54" i="19"/>
  <c r="J53" i="19"/>
  <c r="J51" i="19"/>
  <c r="J50" i="19"/>
  <c r="J49" i="19"/>
  <c r="J47" i="19"/>
  <c r="J43" i="19"/>
  <c r="J41" i="19"/>
  <c r="J39" i="19"/>
  <c r="J37" i="19"/>
  <c r="J34" i="19"/>
  <c r="J29" i="19"/>
  <c r="J28" i="19"/>
  <c r="J24" i="19"/>
  <c r="J21" i="19"/>
  <c r="J19" i="19"/>
  <c r="J18" i="19"/>
  <c r="J15" i="19"/>
  <c r="J14" i="19"/>
  <c r="J13" i="19"/>
  <c r="J11" i="19"/>
  <c r="J10" i="19"/>
  <c r="I95" i="19"/>
  <c r="G96" i="15"/>
  <c r="S99" i="14"/>
  <c r="R99" i="14"/>
  <c r="M98" i="20" l="1"/>
  <c r="I96" i="19"/>
  <c r="U98" i="13"/>
  <c r="U101" i="13" s="1"/>
  <c r="R99" i="13"/>
  <c r="V12" i="13"/>
  <c r="X12" i="13"/>
  <c r="V13" i="13"/>
  <c r="W13" i="13"/>
  <c r="X13" i="13"/>
  <c r="Y13" i="13"/>
  <c r="V14" i="13"/>
  <c r="W14" i="13"/>
  <c r="V15" i="13"/>
  <c r="W15" i="13"/>
  <c r="X15" i="13"/>
  <c r="V16" i="13"/>
  <c r="W16" i="13"/>
  <c r="X16" i="13"/>
  <c r="V17" i="13"/>
  <c r="W17" i="13"/>
  <c r="X17" i="13"/>
  <c r="V20" i="13"/>
  <c r="W20" i="13"/>
  <c r="X20" i="13"/>
  <c r="Y20" i="13"/>
  <c r="V21" i="13"/>
  <c r="W21" i="13"/>
  <c r="X21" i="13"/>
  <c r="V23" i="13"/>
  <c r="W23" i="13"/>
  <c r="X23" i="13"/>
  <c r="Y23" i="13"/>
  <c r="V25" i="13"/>
  <c r="W25" i="13"/>
  <c r="X25" i="13"/>
  <c r="Y25" i="13"/>
  <c r="V26" i="13"/>
  <c r="W26" i="13"/>
  <c r="X26" i="13"/>
  <c r="V29" i="13"/>
  <c r="W29" i="13"/>
  <c r="X29" i="13"/>
  <c r="Y29" i="13"/>
  <c r="V30" i="13"/>
  <c r="W30" i="13"/>
  <c r="X30" i="13"/>
  <c r="V31" i="13"/>
  <c r="W31" i="13"/>
  <c r="X31" i="13"/>
  <c r="V32" i="13"/>
  <c r="W32" i="13"/>
  <c r="X32" i="13"/>
  <c r="Y32" i="13"/>
  <c r="V33" i="13"/>
  <c r="W33" i="13"/>
  <c r="X33" i="13"/>
  <c r="Y33" i="13"/>
  <c r="V35" i="13"/>
  <c r="X35" i="13"/>
  <c r="Y35" i="13"/>
  <c r="V36" i="13"/>
  <c r="W36" i="13"/>
  <c r="X36" i="13"/>
  <c r="Y36" i="13"/>
  <c r="V37" i="13"/>
  <c r="W37" i="13"/>
  <c r="X37" i="13"/>
  <c r="V38" i="13"/>
  <c r="W38" i="13"/>
  <c r="X38" i="13"/>
  <c r="Y38" i="13"/>
  <c r="V39" i="13"/>
  <c r="W39" i="13"/>
  <c r="X39" i="13"/>
  <c r="Y39" i="13"/>
  <c r="V40" i="13"/>
  <c r="W40" i="13"/>
  <c r="X40" i="13"/>
  <c r="V41" i="13"/>
  <c r="W41" i="13"/>
  <c r="X41" i="13"/>
  <c r="Y41" i="13"/>
  <c r="V43" i="13"/>
  <c r="W43" i="13"/>
  <c r="Y43" i="13"/>
  <c r="V44" i="13"/>
  <c r="W44" i="13"/>
  <c r="X44" i="13"/>
  <c r="V45" i="13"/>
  <c r="W45" i="13"/>
  <c r="X45" i="13"/>
  <c r="W47" i="13"/>
  <c r="X47" i="13"/>
  <c r="V48" i="13"/>
  <c r="W48" i="13"/>
  <c r="X48" i="13"/>
  <c r="V49" i="13"/>
  <c r="W49" i="13"/>
  <c r="X49" i="13"/>
  <c r="Y49" i="13"/>
  <c r="V50" i="13"/>
  <c r="W50" i="13"/>
  <c r="X50" i="13"/>
  <c r="V51" i="13"/>
  <c r="W51" i="13"/>
  <c r="X51" i="13"/>
  <c r="V52" i="13"/>
  <c r="W52" i="13"/>
  <c r="X52" i="13"/>
  <c r="Y52" i="13"/>
  <c r="V53" i="13"/>
  <c r="W53" i="13"/>
  <c r="X53" i="13"/>
  <c r="Y53" i="13"/>
  <c r="V54" i="13"/>
  <c r="W54" i="13"/>
  <c r="X54" i="13"/>
  <c r="V55" i="13"/>
  <c r="W55" i="13"/>
  <c r="X55" i="13"/>
  <c r="V56" i="13"/>
  <c r="W56" i="13"/>
  <c r="X56" i="13"/>
  <c r="V57" i="13"/>
  <c r="W57" i="13"/>
  <c r="X57" i="13"/>
  <c r="Y57" i="13"/>
  <c r="V58" i="13"/>
  <c r="W58" i="13"/>
  <c r="X58" i="13"/>
  <c r="V59" i="13"/>
  <c r="W59" i="13"/>
  <c r="X59" i="13"/>
  <c r="V60" i="13"/>
  <c r="W60" i="13"/>
  <c r="X60" i="13"/>
  <c r="Y60" i="13"/>
  <c r="Z60" i="13"/>
  <c r="V61" i="13"/>
  <c r="W61" i="13"/>
  <c r="X61" i="13"/>
  <c r="V62" i="13"/>
  <c r="V64" i="13"/>
  <c r="W64" i="13"/>
  <c r="V65" i="13"/>
  <c r="W65" i="13"/>
  <c r="Y65" i="13"/>
  <c r="Z65" i="13"/>
  <c r="W66" i="13"/>
  <c r="X66" i="13"/>
  <c r="V67" i="13"/>
  <c r="W67" i="13"/>
  <c r="X67" i="13"/>
  <c r="Z67" i="13"/>
  <c r="V68" i="13"/>
  <c r="W68" i="13"/>
  <c r="X68" i="13"/>
  <c r="V71" i="13"/>
  <c r="W71" i="13"/>
  <c r="X71" i="13"/>
  <c r="V72" i="13"/>
  <c r="W72" i="13"/>
  <c r="X72" i="13"/>
  <c r="V73" i="13"/>
  <c r="W73" i="13"/>
  <c r="X73" i="13"/>
  <c r="W74" i="13"/>
  <c r="X74" i="13"/>
  <c r="V76" i="13"/>
  <c r="W76" i="13"/>
  <c r="X76" i="13"/>
  <c r="Y76" i="13"/>
  <c r="V77" i="13"/>
  <c r="W77" i="13"/>
  <c r="Y77" i="13"/>
  <c r="V78" i="13"/>
  <c r="W78" i="13"/>
  <c r="X78" i="13"/>
  <c r="Y78" i="13"/>
  <c r="Z78" i="13"/>
  <c r="V80" i="13"/>
  <c r="W80" i="13"/>
  <c r="X80" i="13"/>
  <c r="W83" i="13"/>
  <c r="X83" i="13"/>
  <c r="V84" i="13"/>
  <c r="W84" i="13"/>
  <c r="X84" i="13"/>
  <c r="V85" i="13"/>
  <c r="W85" i="13"/>
  <c r="X85" i="13"/>
  <c r="Y85" i="13"/>
  <c r="V86" i="13"/>
  <c r="W86" i="13"/>
  <c r="X86" i="13"/>
  <c r="V87" i="13"/>
  <c r="W87" i="13"/>
  <c r="X87" i="13"/>
  <c r="V88" i="13"/>
  <c r="W88" i="13"/>
  <c r="X88" i="13"/>
  <c r="Y88" i="13"/>
  <c r="Z88" i="13"/>
  <c r="V89" i="13"/>
  <c r="W89" i="13"/>
  <c r="X89" i="13"/>
  <c r="Y89" i="13"/>
  <c r="Z89" i="13"/>
  <c r="W90" i="13"/>
  <c r="X90" i="13"/>
  <c r="Y90" i="13"/>
  <c r="W91" i="13"/>
  <c r="Y91" i="13"/>
  <c r="V92" i="13"/>
  <c r="Y92" i="13"/>
  <c r="V93" i="13"/>
  <c r="W93" i="13"/>
  <c r="Y93" i="13"/>
  <c r="V95" i="13"/>
  <c r="W95" i="13"/>
  <c r="Y95" i="13"/>
  <c r="U99" i="13" l="1"/>
  <c r="T99" i="13"/>
  <c r="T101" i="13"/>
  <c r="S99" i="13"/>
  <c r="Q97" i="13"/>
  <c r="AN13" i="12"/>
  <c r="AO13" i="12"/>
  <c r="AN14" i="12"/>
  <c r="AO14" i="12"/>
  <c r="AP14" i="12"/>
  <c r="AQ14" i="12"/>
  <c r="AR14" i="12"/>
  <c r="AS14" i="12"/>
  <c r="AN16" i="12"/>
  <c r="AO16" i="12"/>
  <c r="AP16" i="12"/>
  <c r="AQ16" i="12"/>
  <c r="AN17" i="12"/>
  <c r="AO17" i="12"/>
  <c r="AN18" i="12"/>
  <c r="AO18" i="12"/>
  <c r="AP18" i="12"/>
  <c r="AQ18" i="12"/>
  <c r="AN21" i="12"/>
  <c r="AO21" i="12"/>
  <c r="AP21" i="12"/>
  <c r="AQ21" i="12"/>
  <c r="AN22" i="12"/>
  <c r="AO22" i="12"/>
  <c r="AO24" i="12"/>
  <c r="AQ24" i="12"/>
  <c r="AN27" i="12"/>
  <c r="AO27" i="12"/>
  <c r="AR27" i="12"/>
  <c r="AS27" i="12"/>
  <c r="AO30" i="12"/>
  <c r="AP30" i="12"/>
  <c r="AQ30" i="12"/>
  <c r="AR30" i="12"/>
  <c r="AS30" i="12"/>
  <c r="AN31" i="12"/>
  <c r="AO31" i="12"/>
  <c r="AP31" i="12"/>
  <c r="AQ31" i="12"/>
  <c r="AO32" i="12"/>
  <c r="AN33" i="12"/>
  <c r="AO33" i="12"/>
  <c r="AP33" i="12"/>
  <c r="AQ33" i="12"/>
  <c r="AN34" i="12"/>
  <c r="AO34" i="12"/>
  <c r="AP34" i="12"/>
  <c r="AQ34" i="12"/>
  <c r="AR34" i="12"/>
  <c r="AS34" i="12"/>
  <c r="AN36" i="12"/>
  <c r="AO36" i="12"/>
  <c r="AN37" i="12"/>
  <c r="AO37" i="12"/>
  <c r="AP37" i="12"/>
  <c r="AQ37" i="12"/>
  <c r="AR37" i="12"/>
  <c r="AS37" i="12"/>
  <c r="AO38" i="12"/>
  <c r="AQ38" i="12"/>
  <c r="AS38" i="12"/>
  <c r="AO39" i="12"/>
  <c r="AP39" i="12"/>
  <c r="AQ39" i="12"/>
  <c r="AR39" i="12"/>
  <c r="AS39" i="12"/>
  <c r="AN40" i="12"/>
  <c r="AO40" i="12"/>
  <c r="AP40" i="12"/>
  <c r="AQ40" i="12"/>
  <c r="AR40" i="12"/>
  <c r="AS40" i="12"/>
  <c r="AN41" i="12"/>
  <c r="AO41" i="12"/>
  <c r="AP41" i="12"/>
  <c r="AQ41" i="12"/>
  <c r="AR41" i="12"/>
  <c r="AS41" i="12"/>
  <c r="AN42" i="12"/>
  <c r="AO42" i="12"/>
  <c r="AP42" i="12"/>
  <c r="AQ42" i="12"/>
  <c r="AR42" i="12"/>
  <c r="AS42" i="12"/>
  <c r="AN44" i="12"/>
  <c r="AO44" i="12"/>
  <c r="AN45" i="12"/>
  <c r="AO45" i="12"/>
  <c r="AN46" i="12"/>
  <c r="AO46" i="12"/>
  <c r="AR46" i="12"/>
  <c r="AS46" i="12"/>
  <c r="AO48" i="12"/>
  <c r="AQ48" i="12"/>
  <c r="AN49" i="12"/>
  <c r="AO49" i="12"/>
  <c r="AP49" i="12"/>
  <c r="AQ49" i="12"/>
  <c r="AR49" i="12"/>
  <c r="AS49" i="12"/>
  <c r="AN50" i="12"/>
  <c r="AO50" i="12"/>
  <c r="AP50" i="12"/>
  <c r="AN51" i="12"/>
  <c r="AO51" i="12"/>
  <c r="AP51" i="12"/>
  <c r="AQ51" i="12"/>
  <c r="AN52" i="12"/>
  <c r="AO52" i="12"/>
  <c r="AP52" i="12"/>
  <c r="AQ52" i="12"/>
  <c r="AN53" i="12"/>
  <c r="AO53" i="12"/>
  <c r="AP53" i="12"/>
  <c r="AQ53" i="12"/>
  <c r="AR53" i="12"/>
  <c r="AS53" i="12"/>
  <c r="AO54" i="12"/>
  <c r="AQ54" i="12"/>
  <c r="AS54" i="12"/>
  <c r="AN55" i="12"/>
  <c r="AO55" i="12"/>
  <c r="AP55" i="12"/>
  <c r="AQ55" i="12"/>
  <c r="AN56" i="12"/>
  <c r="AO56" i="12"/>
  <c r="AP56" i="12"/>
  <c r="AQ56" i="12"/>
  <c r="AR56" i="12"/>
  <c r="AS56" i="12"/>
  <c r="AN57" i="12"/>
  <c r="AO57" i="12"/>
  <c r="AP57" i="12"/>
  <c r="AQ57" i="12"/>
  <c r="AN58" i="12"/>
  <c r="AO58" i="12"/>
  <c r="AN60" i="12"/>
  <c r="AO60" i="12"/>
  <c r="AP60" i="12"/>
  <c r="AQ60" i="12"/>
  <c r="AR60" i="12"/>
  <c r="AS60" i="12"/>
  <c r="AO61" i="12"/>
  <c r="AN62" i="12"/>
  <c r="AO62" i="12"/>
  <c r="AR62" i="12"/>
  <c r="AS62" i="12"/>
  <c r="AN63" i="12"/>
  <c r="AO63" i="12"/>
  <c r="AN65" i="12"/>
  <c r="AO65" i="12"/>
  <c r="AP65" i="12"/>
  <c r="AQ65" i="12"/>
  <c r="AN66" i="12"/>
  <c r="AO66" i="12"/>
  <c r="AP66" i="12"/>
  <c r="AQ66" i="12"/>
  <c r="AR66" i="12"/>
  <c r="AS66" i="12"/>
  <c r="AN68" i="12"/>
  <c r="AO68" i="12"/>
  <c r="AP68" i="12"/>
  <c r="AQ68" i="12"/>
  <c r="AR68" i="12"/>
  <c r="AS68" i="12"/>
  <c r="AN69" i="12"/>
  <c r="AO69" i="12"/>
  <c r="AP69" i="12"/>
  <c r="AQ69" i="12"/>
  <c r="AR69" i="12"/>
  <c r="AS69" i="12"/>
  <c r="AN71" i="12"/>
  <c r="AO71" i="12"/>
  <c r="AP71" i="12"/>
  <c r="AQ71" i="12"/>
  <c r="AR71" i="12"/>
  <c r="AS71" i="12"/>
  <c r="AO72" i="12"/>
  <c r="AQ72" i="12"/>
  <c r="AN73" i="12"/>
  <c r="AO73" i="12"/>
  <c r="AN75" i="12"/>
  <c r="AO75" i="12"/>
  <c r="AP75" i="12"/>
  <c r="AQ75" i="12"/>
  <c r="AN77" i="12"/>
  <c r="AO77" i="12"/>
  <c r="AP77" i="12"/>
  <c r="AQ77" i="12"/>
  <c r="AN78" i="12"/>
  <c r="AO78" i="12"/>
  <c r="AN79" i="12"/>
  <c r="AO79" i="12"/>
  <c r="AP79" i="12"/>
  <c r="AQ79" i="12"/>
  <c r="AR79" i="12"/>
  <c r="AS79" i="12"/>
  <c r="AN81" i="12"/>
  <c r="AO81" i="12"/>
  <c r="AP81" i="12"/>
  <c r="AQ81" i="12"/>
  <c r="AN84" i="12"/>
  <c r="AO84" i="12"/>
  <c r="AP84" i="12"/>
  <c r="AQ84" i="12"/>
  <c r="AR84" i="12"/>
  <c r="AS84" i="12"/>
  <c r="AO85" i="12"/>
  <c r="AN86" i="12"/>
  <c r="AO86" i="12"/>
  <c r="AP86" i="12"/>
  <c r="AQ86" i="12"/>
  <c r="AR86" i="12"/>
  <c r="AS86" i="12"/>
  <c r="AO87" i="12"/>
  <c r="AP87" i="12"/>
  <c r="AQ87" i="12"/>
  <c r="AR87" i="12"/>
  <c r="AS87" i="12"/>
  <c r="AN88" i="12"/>
  <c r="AO88" i="12"/>
  <c r="AP88" i="12"/>
  <c r="AQ88" i="12"/>
  <c r="AR88" i="12"/>
  <c r="AS88" i="12"/>
  <c r="AN89" i="12"/>
  <c r="AO89" i="12"/>
  <c r="AP89" i="12"/>
  <c r="AQ89" i="12"/>
  <c r="AS89" i="12"/>
  <c r="AN90" i="12"/>
  <c r="AO90" i="12"/>
  <c r="AP90" i="12"/>
  <c r="AQ90" i="12"/>
  <c r="AR90" i="12"/>
  <c r="AS90" i="12"/>
  <c r="AN91" i="12"/>
  <c r="AO91" i="12"/>
  <c r="AP91" i="12"/>
  <c r="AQ91" i="12"/>
  <c r="AN92" i="12"/>
  <c r="AN93" i="12"/>
  <c r="AO93" i="12"/>
  <c r="AN94" i="12"/>
  <c r="AO94" i="12"/>
  <c r="AN96" i="12"/>
  <c r="AO96" i="12"/>
  <c r="AH13" i="12"/>
  <c r="AI13" i="12"/>
  <c r="AH14" i="12"/>
  <c r="AI14" i="12"/>
  <c r="AJ14" i="12"/>
  <c r="AK14" i="12"/>
  <c r="AL14" i="12"/>
  <c r="AM14" i="12"/>
  <c r="AH15" i="12"/>
  <c r="AI15" i="12"/>
  <c r="AL15" i="12"/>
  <c r="AM15" i="12"/>
  <c r="AH16" i="12"/>
  <c r="AI16" i="12"/>
  <c r="AJ16" i="12"/>
  <c r="AK16" i="12"/>
  <c r="AH17" i="12"/>
  <c r="AI17" i="12"/>
  <c r="AH18" i="12"/>
  <c r="AI18" i="12"/>
  <c r="AJ18" i="12"/>
  <c r="AK18" i="12"/>
  <c r="AH21" i="12"/>
  <c r="AI21" i="12"/>
  <c r="AJ21" i="12"/>
  <c r="AK21" i="12"/>
  <c r="AH22" i="12"/>
  <c r="AI22" i="12"/>
  <c r="AI24" i="12"/>
  <c r="AK24" i="12"/>
  <c r="AH27" i="12"/>
  <c r="AI27" i="12"/>
  <c r="AL27" i="12"/>
  <c r="AM27" i="12"/>
  <c r="AI30" i="12"/>
  <c r="AJ30" i="12"/>
  <c r="AK30" i="12"/>
  <c r="AL30" i="12"/>
  <c r="AM30" i="12"/>
  <c r="AJ31" i="12"/>
  <c r="AK31" i="12"/>
  <c r="AI32" i="12"/>
  <c r="AH33" i="12"/>
  <c r="AI33" i="12"/>
  <c r="AJ33" i="12"/>
  <c r="AK33" i="12"/>
  <c r="AH34" i="12"/>
  <c r="AI34" i="12"/>
  <c r="AJ34" i="12"/>
  <c r="AK34" i="12"/>
  <c r="AL34" i="12"/>
  <c r="AM34" i="12"/>
  <c r="AH36" i="12"/>
  <c r="AI36" i="12"/>
  <c r="AH37" i="12"/>
  <c r="AI37" i="12"/>
  <c r="AJ37" i="12"/>
  <c r="AK37" i="12"/>
  <c r="AL37" i="12"/>
  <c r="AM37" i="12"/>
  <c r="AI38" i="12"/>
  <c r="AK38" i="12"/>
  <c r="AM38" i="12"/>
  <c r="AI39" i="12"/>
  <c r="AJ39" i="12"/>
  <c r="AK39" i="12"/>
  <c r="AL39" i="12"/>
  <c r="AM39" i="12"/>
  <c r="AH40" i="12"/>
  <c r="AI40" i="12"/>
  <c r="AJ40" i="12"/>
  <c r="AK40" i="12"/>
  <c r="AL40" i="12"/>
  <c r="AM40" i="12"/>
  <c r="AH41" i="12"/>
  <c r="AI41" i="12"/>
  <c r="AJ41" i="12"/>
  <c r="AK41" i="12"/>
  <c r="AL41" i="12"/>
  <c r="AM41" i="12"/>
  <c r="AH42" i="12"/>
  <c r="AI42" i="12"/>
  <c r="AJ42" i="12"/>
  <c r="AK42" i="12"/>
  <c r="AL42" i="12"/>
  <c r="AM42" i="12"/>
  <c r="AH44" i="12"/>
  <c r="AI44" i="12"/>
  <c r="AH45" i="12"/>
  <c r="AI45" i="12"/>
  <c r="AH46" i="12"/>
  <c r="AI46" i="12"/>
  <c r="AL46" i="12"/>
  <c r="AM46" i="12"/>
  <c r="AI48" i="12"/>
  <c r="AK48" i="12"/>
  <c r="AH49" i="12"/>
  <c r="AI49" i="12"/>
  <c r="AJ49" i="12"/>
  <c r="AK49" i="12"/>
  <c r="AL49" i="12"/>
  <c r="AM49" i="12"/>
  <c r="AH50" i="12"/>
  <c r="AI50" i="12"/>
  <c r="AJ50" i="12"/>
  <c r="AH51" i="12"/>
  <c r="AI51" i="12"/>
  <c r="AJ51" i="12"/>
  <c r="AK51" i="12"/>
  <c r="AH52" i="12"/>
  <c r="AI52" i="12"/>
  <c r="AJ52" i="12"/>
  <c r="AK52" i="12"/>
  <c r="AH53" i="12"/>
  <c r="AI53" i="12"/>
  <c r="AJ53" i="12"/>
  <c r="AK53" i="12"/>
  <c r="AL53" i="12"/>
  <c r="AM53" i="12"/>
  <c r="AI54" i="12"/>
  <c r="AK54" i="12"/>
  <c r="AM54" i="12"/>
  <c r="AH55" i="12"/>
  <c r="AI55" i="12"/>
  <c r="AJ55" i="12"/>
  <c r="AK55" i="12"/>
  <c r="AH56" i="12"/>
  <c r="AI56" i="12"/>
  <c r="AJ56" i="12"/>
  <c r="AK56" i="12"/>
  <c r="AL56" i="12"/>
  <c r="AM56" i="12"/>
  <c r="AH57" i="12"/>
  <c r="AI57" i="12"/>
  <c r="AJ57" i="12"/>
  <c r="AK57" i="12"/>
  <c r="AH58" i="12"/>
  <c r="AI58" i="12"/>
  <c r="AH60" i="12"/>
  <c r="AI60" i="12"/>
  <c r="AJ60" i="12"/>
  <c r="AK60" i="12"/>
  <c r="AL60" i="12"/>
  <c r="AM60" i="12"/>
  <c r="AI61" i="12"/>
  <c r="AH62" i="12"/>
  <c r="AI62" i="12"/>
  <c r="AL62" i="12"/>
  <c r="AM62" i="12"/>
  <c r="AH63" i="12"/>
  <c r="AI63" i="12"/>
  <c r="AH65" i="12"/>
  <c r="AI65" i="12"/>
  <c r="AJ65" i="12"/>
  <c r="AK65" i="12"/>
  <c r="AH66" i="12"/>
  <c r="AI66" i="12"/>
  <c r="AJ66" i="12"/>
  <c r="AK66" i="12"/>
  <c r="AL66" i="12"/>
  <c r="AM66" i="12"/>
  <c r="AH67" i="12"/>
  <c r="AI67" i="12"/>
  <c r="AJ67" i="12"/>
  <c r="AK67" i="12"/>
  <c r="AH68" i="12"/>
  <c r="AI68" i="12"/>
  <c r="AJ68" i="12"/>
  <c r="AK68" i="12"/>
  <c r="AL68" i="12"/>
  <c r="AM68" i="12"/>
  <c r="AH69" i="12"/>
  <c r="AI69" i="12"/>
  <c r="AJ69" i="12"/>
  <c r="AK69" i="12"/>
  <c r="AL69" i="12"/>
  <c r="AM69" i="12"/>
  <c r="AH71" i="12"/>
  <c r="AI71" i="12"/>
  <c r="AJ71" i="12"/>
  <c r="AK71" i="12"/>
  <c r="AL71" i="12"/>
  <c r="AM71" i="12"/>
  <c r="AI72" i="12"/>
  <c r="AK72" i="12"/>
  <c r="AH73" i="12"/>
  <c r="AI73" i="12"/>
  <c r="AH75" i="12"/>
  <c r="AI75" i="12"/>
  <c r="AJ75" i="12"/>
  <c r="AK75" i="12"/>
  <c r="AH77" i="12"/>
  <c r="AI77" i="12"/>
  <c r="AJ77" i="12"/>
  <c r="AK77" i="12"/>
  <c r="AH78" i="12"/>
  <c r="AI78" i="12"/>
  <c r="AH79" i="12"/>
  <c r="AI79" i="12"/>
  <c r="AJ79" i="12"/>
  <c r="AK79" i="12"/>
  <c r="AL79" i="12"/>
  <c r="AM79" i="12"/>
  <c r="AH81" i="12"/>
  <c r="AI81" i="12"/>
  <c r="AJ81" i="12"/>
  <c r="AK81" i="12"/>
  <c r="AH84" i="12"/>
  <c r="AI84" i="12"/>
  <c r="AJ84" i="12"/>
  <c r="AK84" i="12"/>
  <c r="AL84" i="12"/>
  <c r="AM84" i="12"/>
  <c r="AI85" i="12"/>
  <c r="AH86" i="12"/>
  <c r="AI86" i="12"/>
  <c r="AJ86" i="12"/>
  <c r="AK86" i="12"/>
  <c r="AL86" i="12"/>
  <c r="AM86" i="12"/>
  <c r="AI87" i="12"/>
  <c r="AJ87" i="12"/>
  <c r="AK87" i="12"/>
  <c r="AL87" i="12"/>
  <c r="AM87" i="12"/>
  <c r="AH88" i="12"/>
  <c r="AI88" i="12"/>
  <c r="AJ88" i="12"/>
  <c r="AK88" i="12"/>
  <c r="AL88" i="12"/>
  <c r="AM88" i="12"/>
  <c r="AH89" i="12"/>
  <c r="AI89" i="12"/>
  <c r="AJ89" i="12"/>
  <c r="AK89" i="12"/>
  <c r="AM89" i="12"/>
  <c r="AH90" i="12"/>
  <c r="AI90" i="12"/>
  <c r="AJ90" i="12"/>
  <c r="AK90" i="12"/>
  <c r="AL90" i="12"/>
  <c r="AM90" i="12"/>
  <c r="AH91" i="12"/>
  <c r="AI91" i="12"/>
  <c r="AJ91" i="12"/>
  <c r="AK91" i="12"/>
  <c r="AH92" i="12"/>
  <c r="AH93" i="12"/>
  <c r="AI93" i="12"/>
  <c r="AH94" i="12"/>
  <c r="AI94" i="12"/>
  <c r="AH96" i="12"/>
  <c r="AI96" i="12"/>
  <c r="AA99" i="12" l="1"/>
  <c r="Y99" i="12"/>
  <c r="W99" i="12"/>
  <c r="Z13" i="10"/>
  <c r="AA13" i="10"/>
  <c r="AD13" i="10"/>
  <c r="AE13" i="10"/>
  <c r="AB14" i="10"/>
  <c r="AC14" i="10"/>
  <c r="AF14" i="10"/>
  <c r="AG14" i="10"/>
  <c r="AD16" i="10"/>
  <c r="AE16" i="10"/>
  <c r="AF16" i="10"/>
  <c r="AG16" i="10"/>
  <c r="Z17" i="10"/>
  <c r="AA17" i="10"/>
  <c r="AB17" i="10"/>
  <c r="AC17" i="10"/>
  <c r="AD17" i="10"/>
  <c r="AE17" i="10"/>
  <c r="AF17" i="10"/>
  <c r="AG17" i="10"/>
  <c r="Z18" i="10"/>
  <c r="AA18" i="10"/>
  <c r="AB18" i="10"/>
  <c r="AC18" i="10"/>
  <c r="AD18" i="10"/>
  <c r="AE18" i="10"/>
  <c r="AF18" i="10"/>
  <c r="AG18" i="10"/>
  <c r="Z21" i="10"/>
  <c r="AA21" i="10"/>
  <c r="AB21" i="10"/>
  <c r="AC21" i="10"/>
  <c r="AD21" i="10"/>
  <c r="AE21" i="10"/>
  <c r="AF21" i="10"/>
  <c r="AG21" i="10"/>
  <c r="AA22" i="10"/>
  <c r="AE22" i="10"/>
  <c r="AD24" i="10"/>
  <c r="AE24" i="10"/>
  <c r="AF24" i="10"/>
  <c r="AG24" i="10"/>
  <c r="AC26" i="10"/>
  <c r="AG26" i="10"/>
  <c r="Z27" i="10"/>
  <c r="AA27" i="10"/>
  <c r="AB27" i="10"/>
  <c r="AC27" i="10"/>
  <c r="Z31" i="10"/>
  <c r="AA31" i="10"/>
  <c r="AB31" i="10"/>
  <c r="AC31" i="10"/>
  <c r="AD31" i="10"/>
  <c r="AE31" i="10"/>
  <c r="AF31" i="10"/>
  <c r="AG31" i="10"/>
  <c r="Z32" i="10"/>
  <c r="AA32" i="10"/>
  <c r="AB32" i="10"/>
  <c r="AC32" i="10"/>
  <c r="AD32" i="10"/>
  <c r="AE32" i="10"/>
  <c r="AF32" i="10"/>
  <c r="AG32" i="10"/>
  <c r="Z33" i="10"/>
  <c r="AA33" i="10"/>
  <c r="AB33" i="10"/>
  <c r="AC33" i="10"/>
  <c r="AD33" i="10"/>
  <c r="AE33" i="10"/>
  <c r="AF33" i="10"/>
  <c r="AG33" i="10"/>
  <c r="Z34" i="10"/>
  <c r="AA34" i="10"/>
  <c r="AD34" i="10"/>
  <c r="AE34" i="10"/>
  <c r="Z36" i="10"/>
  <c r="AA36" i="10"/>
  <c r="AB36" i="10"/>
  <c r="AC36" i="10"/>
  <c r="AD36" i="10"/>
  <c r="AE36" i="10"/>
  <c r="AF36" i="10"/>
  <c r="AG36" i="10"/>
  <c r="Z37" i="10"/>
  <c r="AA37" i="10"/>
  <c r="AB37" i="10"/>
  <c r="AC37" i="10"/>
  <c r="AD37" i="10"/>
  <c r="AE37" i="10"/>
  <c r="AF37" i="10"/>
  <c r="AG37" i="10"/>
  <c r="AA38" i="10"/>
  <c r="AC38" i="10"/>
  <c r="AE38" i="10"/>
  <c r="AG38" i="10"/>
  <c r="Z40" i="10"/>
  <c r="AA40" i="10"/>
  <c r="AB40" i="10"/>
  <c r="AC40" i="10"/>
  <c r="AD40" i="10"/>
  <c r="AE40" i="10"/>
  <c r="AF40" i="10"/>
  <c r="AG40" i="10"/>
  <c r="Z41" i="10"/>
  <c r="AA41" i="10"/>
  <c r="AB41" i="10"/>
  <c r="AC41" i="10"/>
  <c r="AD41" i="10"/>
  <c r="AE41" i="10"/>
  <c r="AF41" i="10"/>
  <c r="AG41" i="10"/>
  <c r="AA42" i="10"/>
  <c r="AB42" i="10"/>
  <c r="AC42" i="10"/>
  <c r="AD42" i="10"/>
  <c r="AE42" i="10"/>
  <c r="Z44" i="10"/>
  <c r="AA44" i="10"/>
  <c r="AB44" i="10"/>
  <c r="AC44" i="10"/>
  <c r="AD44" i="10"/>
  <c r="AE44" i="10"/>
  <c r="AF44" i="10"/>
  <c r="AG44" i="10"/>
  <c r="Z45" i="10"/>
  <c r="AA45" i="10"/>
  <c r="AB45" i="10"/>
  <c r="AC45" i="10"/>
  <c r="AD45" i="10"/>
  <c r="AE45" i="10"/>
  <c r="AF45" i="10"/>
  <c r="AG45" i="10"/>
  <c r="Z46" i="10"/>
  <c r="AA46" i="10"/>
  <c r="AB46" i="10"/>
  <c r="AC46" i="10"/>
  <c r="AD46" i="10"/>
  <c r="AE46" i="10"/>
  <c r="AF46" i="10"/>
  <c r="AG46" i="10"/>
  <c r="Z48" i="10"/>
  <c r="AA48" i="10"/>
  <c r="AC48" i="10"/>
  <c r="AD48" i="10"/>
  <c r="AE48" i="10"/>
  <c r="AG48" i="10"/>
  <c r="AB49" i="10"/>
  <c r="AC49" i="10"/>
  <c r="AF49" i="10"/>
  <c r="AG49" i="10"/>
  <c r="Z50" i="10"/>
  <c r="AA50" i="10"/>
  <c r="AB50" i="10"/>
  <c r="AC50" i="10"/>
  <c r="AD50" i="10"/>
  <c r="AE50" i="10"/>
  <c r="AF50" i="10"/>
  <c r="AG50" i="10"/>
  <c r="Z52" i="10"/>
  <c r="AA52" i="10"/>
  <c r="AB52" i="10"/>
  <c r="AC52" i="10"/>
  <c r="AD52" i="10"/>
  <c r="AE52" i="10"/>
  <c r="AF52" i="10"/>
  <c r="AG52" i="10"/>
  <c r="Z53" i="10"/>
  <c r="AA53" i="10"/>
  <c r="AD53" i="10"/>
  <c r="AE53" i="10"/>
  <c r="AF53" i="10"/>
  <c r="AG53" i="10"/>
  <c r="Z54" i="10"/>
  <c r="AA54" i="10"/>
  <c r="AB54" i="10"/>
  <c r="AC54" i="10"/>
  <c r="AD54" i="10"/>
  <c r="AE54" i="10"/>
  <c r="AF54" i="10"/>
  <c r="AG54" i="10"/>
  <c r="AA55" i="10"/>
  <c r="AC55" i="10"/>
  <c r="AE55" i="10"/>
  <c r="AG55" i="10"/>
  <c r="Z56" i="10"/>
  <c r="AA56" i="10"/>
  <c r="AB56" i="10"/>
  <c r="AC56" i="10"/>
  <c r="AD56" i="10"/>
  <c r="AE56" i="10"/>
  <c r="AF56" i="10"/>
  <c r="AG56" i="10"/>
  <c r="Z57" i="10"/>
  <c r="AA57" i="10"/>
  <c r="AB57" i="10"/>
  <c r="AC57" i="10"/>
  <c r="AD57" i="10"/>
  <c r="AE57" i="10"/>
  <c r="AF57" i="10"/>
  <c r="AG57" i="10"/>
  <c r="Z58" i="10"/>
  <c r="AA58" i="10"/>
  <c r="AB58" i="10"/>
  <c r="AC58" i="10"/>
  <c r="AD58" i="10"/>
  <c r="AE58" i="10"/>
  <c r="AF58" i="10"/>
  <c r="AG58" i="10"/>
  <c r="Z60" i="10"/>
  <c r="AA60" i="10"/>
  <c r="AB60" i="10"/>
  <c r="AC60" i="10"/>
  <c r="AD60" i="10"/>
  <c r="AE60" i="10"/>
  <c r="AF60" i="10"/>
  <c r="AG60" i="10"/>
  <c r="AB61" i="10"/>
  <c r="AC61" i="10"/>
  <c r="AF61" i="10"/>
  <c r="AG61" i="10"/>
  <c r="Z62" i="10"/>
  <c r="AA62" i="10"/>
  <c r="AB62" i="10"/>
  <c r="AC62" i="10"/>
  <c r="AD62" i="10"/>
  <c r="AE62" i="10"/>
  <c r="AF62" i="10"/>
  <c r="AG62" i="10"/>
  <c r="Z63" i="10"/>
  <c r="AA63" i="10"/>
  <c r="AB63" i="10"/>
  <c r="AC63" i="10"/>
  <c r="AD63" i="10"/>
  <c r="AE63" i="10"/>
  <c r="AF63" i="10"/>
  <c r="AG63" i="10"/>
  <c r="Z65" i="10"/>
  <c r="AA65" i="10"/>
  <c r="AB65" i="10"/>
  <c r="AC65" i="10"/>
  <c r="AD65" i="10"/>
  <c r="AE65" i="10"/>
  <c r="AF65" i="10"/>
  <c r="AG65" i="10"/>
  <c r="Z66" i="10"/>
  <c r="AA66" i="10"/>
  <c r="AC66" i="10"/>
  <c r="AD66" i="10"/>
  <c r="AE66" i="10"/>
  <c r="AG66" i="10"/>
  <c r="Z67" i="10"/>
  <c r="AA67" i="10"/>
  <c r="AB67" i="10"/>
  <c r="AC67" i="10"/>
  <c r="AD67" i="10"/>
  <c r="AE67" i="10"/>
  <c r="AF67" i="10"/>
  <c r="AG67" i="10"/>
  <c r="Z68" i="10"/>
  <c r="AA68" i="10"/>
  <c r="AB68" i="10"/>
  <c r="AC68" i="10"/>
  <c r="AD68" i="10"/>
  <c r="AE68" i="10"/>
  <c r="AF68" i="10"/>
  <c r="AG68" i="10"/>
  <c r="Z69" i="10"/>
  <c r="AA69" i="10"/>
  <c r="AB69" i="10"/>
  <c r="AC69" i="10"/>
  <c r="AD69" i="10"/>
  <c r="AE69" i="10"/>
  <c r="AF69" i="10"/>
  <c r="AG69" i="10"/>
  <c r="Z71" i="10"/>
  <c r="AA71" i="10"/>
  <c r="AB71" i="10"/>
  <c r="AC71" i="10"/>
  <c r="AD71" i="10"/>
  <c r="AE71" i="10"/>
  <c r="AF71" i="10"/>
  <c r="AG71" i="10"/>
  <c r="AA72" i="10"/>
  <c r="AC72" i="10"/>
  <c r="AE72" i="10"/>
  <c r="AG72" i="10"/>
  <c r="Z73" i="10"/>
  <c r="AA73" i="10"/>
  <c r="AB73" i="10"/>
  <c r="AC73" i="10"/>
  <c r="AD73" i="10"/>
  <c r="AE73" i="10"/>
  <c r="AF73" i="10"/>
  <c r="AG73" i="10"/>
  <c r="AA74" i="10"/>
  <c r="AE74" i="10"/>
  <c r="Z75" i="10"/>
  <c r="AA75" i="10"/>
  <c r="AB75" i="10"/>
  <c r="AC75" i="10"/>
  <c r="AD75" i="10"/>
  <c r="AE75" i="10"/>
  <c r="AF75" i="10"/>
  <c r="AG75" i="10"/>
  <c r="AC77" i="10"/>
  <c r="AG77" i="10"/>
  <c r="Z78" i="10"/>
  <c r="AA78" i="10"/>
  <c r="AB78" i="10"/>
  <c r="AC78" i="10"/>
  <c r="AD78" i="10"/>
  <c r="AE78" i="10"/>
  <c r="AF78" i="10"/>
  <c r="AG78" i="10"/>
  <c r="Z79" i="10"/>
  <c r="AA79" i="10"/>
  <c r="AB79" i="10"/>
  <c r="AC79" i="10"/>
  <c r="AD79" i="10"/>
  <c r="AE79" i="10"/>
  <c r="AF79" i="10"/>
  <c r="AG79" i="10"/>
  <c r="Z81" i="10"/>
  <c r="AA81" i="10"/>
  <c r="AB81" i="10"/>
  <c r="AD81" i="10"/>
  <c r="AE81" i="10"/>
  <c r="AF81" i="10"/>
  <c r="Z84" i="10"/>
  <c r="AA84" i="10"/>
  <c r="AB84" i="10"/>
  <c r="AC84" i="10"/>
  <c r="AD84" i="10"/>
  <c r="AE84" i="10"/>
  <c r="AF84" i="10"/>
  <c r="AG84" i="10"/>
  <c r="AA85" i="10"/>
  <c r="AC85" i="10"/>
  <c r="AE85" i="10"/>
  <c r="AG85" i="10"/>
  <c r="Z86" i="10"/>
  <c r="AA86" i="10"/>
  <c r="AB86" i="10"/>
  <c r="AC86" i="10"/>
  <c r="AD86" i="10"/>
  <c r="AE86" i="10"/>
  <c r="AF86" i="10"/>
  <c r="AG86" i="10"/>
  <c r="Z87" i="10"/>
  <c r="AA87" i="10"/>
  <c r="AB87" i="10"/>
  <c r="AC87" i="10"/>
  <c r="AD87" i="10"/>
  <c r="AE87" i="10"/>
  <c r="AF87" i="10"/>
  <c r="AG87" i="10"/>
  <c r="Z88" i="10"/>
  <c r="AA88" i="10"/>
  <c r="AD88" i="10"/>
  <c r="AE88" i="10"/>
  <c r="Z90" i="10"/>
  <c r="AA90" i="10"/>
  <c r="AD90" i="10"/>
  <c r="AE90" i="10"/>
  <c r="Z91" i="10"/>
  <c r="AA91" i="10"/>
  <c r="AD91" i="10"/>
  <c r="AE91" i="10"/>
  <c r="AA92" i="10"/>
  <c r="AE92" i="10"/>
  <c r="Z93" i="10"/>
  <c r="AA93" i="10"/>
  <c r="AB93" i="10"/>
  <c r="AC93" i="10"/>
  <c r="AD93" i="10"/>
  <c r="AE93" i="10"/>
  <c r="AF93" i="10"/>
  <c r="AG93" i="10"/>
  <c r="Z94" i="10"/>
  <c r="AA94" i="10"/>
  <c r="AB94" i="10"/>
  <c r="AC94" i="10"/>
  <c r="AD94" i="10"/>
  <c r="AE94" i="10"/>
  <c r="AF94" i="10"/>
  <c r="AG94" i="10"/>
  <c r="AB96" i="10"/>
  <c r="AC96" i="10"/>
  <c r="AF96" i="10"/>
  <c r="AG96" i="10"/>
  <c r="AB14" i="9"/>
  <c r="AC14" i="9"/>
  <c r="AF14" i="9"/>
  <c r="AG14" i="9"/>
  <c r="Z16" i="9"/>
  <c r="AA16" i="9"/>
  <c r="AB16" i="9"/>
  <c r="AC16" i="9"/>
  <c r="AE16" i="9"/>
  <c r="AF16" i="9"/>
  <c r="AG16" i="9"/>
  <c r="Z17" i="9"/>
  <c r="AA17" i="9"/>
  <c r="AB17" i="9"/>
  <c r="AD17" i="9"/>
  <c r="AE17" i="9"/>
  <c r="AF17" i="9"/>
  <c r="Z18" i="9"/>
  <c r="AA18" i="9"/>
  <c r="AB18" i="9"/>
  <c r="AC18" i="9"/>
  <c r="AD18" i="9"/>
  <c r="AE18" i="9"/>
  <c r="AF18" i="9"/>
  <c r="AG18" i="9"/>
  <c r="Z21" i="9"/>
  <c r="AA21" i="9"/>
  <c r="AB21" i="9"/>
  <c r="AC21" i="9"/>
  <c r="AD21" i="9"/>
  <c r="AE21" i="9"/>
  <c r="AF21" i="9"/>
  <c r="AG21" i="9"/>
  <c r="AB24" i="9"/>
  <c r="AC24" i="9"/>
  <c r="AD24" i="9"/>
  <c r="AE24" i="9"/>
  <c r="AF24" i="9"/>
  <c r="AG24" i="9"/>
  <c r="AC26" i="9"/>
  <c r="AG26" i="9"/>
  <c r="Z27" i="9"/>
  <c r="AA27" i="9"/>
  <c r="AB27" i="9"/>
  <c r="AC27" i="9"/>
  <c r="AD27" i="9"/>
  <c r="AE27" i="9"/>
  <c r="AF27" i="9"/>
  <c r="AG27" i="9"/>
  <c r="AA31" i="9"/>
  <c r="AB31" i="9"/>
  <c r="AC31" i="9"/>
  <c r="AE31" i="9"/>
  <c r="AF31" i="9"/>
  <c r="AG31" i="9"/>
  <c r="Z32" i="9"/>
  <c r="AA32" i="9"/>
  <c r="AB32" i="9"/>
  <c r="AC32" i="9"/>
  <c r="AD32" i="9"/>
  <c r="AE32" i="9"/>
  <c r="AF32" i="9"/>
  <c r="AG32" i="9"/>
  <c r="Z33" i="9"/>
  <c r="AA33" i="9"/>
  <c r="AB33" i="9"/>
  <c r="AC33" i="9"/>
  <c r="AD33" i="9"/>
  <c r="AE33" i="9"/>
  <c r="AF33" i="9"/>
  <c r="AG33" i="9"/>
  <c r="AB34" i="9"/>
  <c r="AC34" i="9"/>
  <c r="AF34" i="9"/>
  <c r="AG34" i="9"/>
  <c r="Z36" i="9"/>
  <c r="AA36" i="9"/>
  <c r="AB36" i="9"/>
  <c r="AC36" i="9"/>
  <c r="AD36" i="9"/>
  <c r="AE36" i="9"/>
  <c r="AF36" i="9"/>
  <c r="AG36" i="9"/>
  <c r="Z37" i="9"/>
  <c r="AA37" i="9"/>
  <c r="AB37" i="9"/>
  <c r="AC37" i="9"/>
  <c r="AD37" i="9"/>
  <c r="AE37" i="9"/>
  <c r="AF37" i="9"/>
  <c r="AG37" i="9"/>
  <c r="AA38" i="9"/>
  <c r="AC38" i="9"/>
  <c r="AE38" i="9"/>
  <c r="AG38" i="9"/>
  <c r="AB39" i="9"/>
  <c r="AC39" i="9"/>
  <c r="AF39" i="9"/>
  <c r="AG39" i="9"/>
  <c r="Z40" i="9"/>
  <c r="AA40" i="9"/>
  <c r="AB40" i="9"/>
  <c r="AC40" i="9"/>
  <c r="AD40" i="9"/>
  <c r="AE40" i="9"/>
  <c r="AF40" i="9"/>
  <c r="AG40" i="9"/>
  <c r="Z41" i="9"/>
  <c r="AA41" i="9"/>
  <c r="AB41" i="9"/>
  <c r="AC41" i="9"/>
  <c r="AD41" i="9"/>
  <c r="AE41" i="9"/>
  <c r="AF41" i="9"/>
  <c r="AG41" i="9"/>
  <c r="AB42" i="9"/>
  <c r="AC42" i="9"/>
  <c r="AE42" i="9"/>
  <c r="AF42" i="9"/>
  <c r="AG42" i="9"/>
  <c r="Z44" i="9"/>
  <c r="AA44" i="9"/>
  <c r="AB44" i="9"/>
  <c r="AC44" i="9"/>
  <c r="AD44" i="9"/>
  <c r="AE44" i="9"/>
  <c r="AF44" i="9"/>
  <c r="AG44" i="9"/>
  <c r="AB45" i="9"/>
  <c r="AC45" i="9"/>
  <c r="AF45" i="9"/>
  <c r="AG45" i="9"/>
  <c r="Z46" i="9"/>
  <c r="AA46" i="9"/>
  <c r="AB46" i="9"/>
  <c r="AC46" i="9"/>
  <c r="AD46" i="9"/>
  <c r="AE46" i="9"/>
  <c r="AF46" i="9"/>
  <c r="AG46" i="9"/>
  <c r="AA48" i="9"/>
  <c r="AC48" i="9"/>
  <c r="AE48" i="9"/>
  <c r="AG48" i="9"/>
  <c r="AB49" i="9"/>
  <c r="AC49" i="9"/>
  <c r="AF49" i="9"/>
  <c r="AG49" i="9"/>
  <c r="Z50" i="9"/>
  <c r="AA50" i="9"/>
  <c r="AB50" i="9"/>
  <c r="AC50" i="9"/>
  <c r="AD50" i="9"/>
  <c r="AE50" i="9"/>
  <c r="AF50" i="9"/>
  <c r="AG50" i="9"/>
  <c r="Z52" i="9"/>
  <c r="AA52" i="9"/>
  <c r="AB52" i="9"/>
  <c r="AC52" i="9"/>
  <c r="AD52" i="9"/>
  <c r="AE52" i="9"/>
  <c r="AF52" i="9"/>
  <c r="AG52" i="9"/>
  <c r="Z53" i="9"/>
  <c r="AA53" i="9"/>
  <c r="AB53" i="9"/>
  <c r="AC53" i="9"/>
  <c r="AD53" i="9"/>
  <c r="AE53" i="9"/>
  <c r="AF53" i="9"/>
  <c r="AG53" i="9"/>
  <c r="AA54" i="9"/>
  <c r="AC54" i="9"/>
  <c r="AE54" i="9"/>
  <c r="AG54" i="9"/>
  <c r="AC55" i="9"/>
  <c r="AG55" i="9"/>
  <c r="Z56" i="9"/>
  <c r="AA56" i="9"/>
  <c r="AB56" i="9"/>
  <c r="AC56" i="9"/>
  <c r="AD56" i="9"/>
  <c r="AE56" i="9"/>
  <c r="AF56" i="9"/>
  <c r="AG56" i="9"/>
  <c r="Z57" i="9"/>
  <c r="AA57" i="9"/>
  <c r="AB57" i="9"/>
  <c r="AC57" i="9"/>
  <c r="AD57" i="9"/>
  <c r="AE57" i="9"/>
  <c r="AF57" i="9"/>
  <c r="AG57" i="9"/>
  <c r="Z58" i="9"/>
  <c r="AA58" i="9"/>
  <c r="AB58" i="9"/>
  <c r="AC58" i="9"/>
  <c r="AD58" i="9"/>
  <c r="AE58" i="9"/>
  <c r="AF58" i="9"/>
  <c r="AG58" i="9"/>
  <c r="AC59" i="9"/>
  <c r="AG59" i="9"/>
  <c r="Z60" i="9"/>
  <c r="AA60" i="9"/>
  <c r="AD60" i="9"/>
  <c r="AE60" i="9"/>
  <c r="Z61" i="9"/>
  <c r="AA61" i="9"/>
  <c r="AB61" i="9"/>
  <c r="AC61" i="9"/>
  <c r="AD61" i="9"/>
  <c r="AE61" i="9"/>
  <c r="AF61" i="9"/>
  <c r="AG61" i="9"/>
  <c r="AA62" i="9"/>
  <c r="AB62" i="9"/>
  <c r="AC62" i="9"/>
  <c r="AE62" i="9"/>
  <c r="AF62" i="9"/>
  <c r="AG62" i="9"/>
  <c r="Z63" i="9"/>
  <c r="AA63" i="9"/>
  <c r="AB63" i="9"/>
  <c r="AC63" i="9"/>
  <c r="AD63" i="9"/>
  <c r="AE63" i="9"/>
  <c r="AF63" i="9"/>
  <c r="AG63" i="9"/>
  <c r="Z65" i="9"/>
  <c r="AA65" i="9"/>
  <c r="AB65" i="9"/>
  <c r="AC65" i="9"/>
  <c r="AD65" i="9"/>
  <c r="AE65" i="9"/>
  <c r="AF65" i="9"/>
  <c r="AG65" i="9"/>
  <c r="Z66" i="9"/>
  <c r="AA66" i="9"/>
  <c r="AC66" i="9"/>
  <c r="AD66" i="9"/>
  <c r="AE66" i="9"/>
  <c r="Z67" i="9"/>
  <c r="AA67" i="9"/>
  <c r="AB67" i="9"/>
  <c r="AC67" i="9"/>
  <c r="AD67" i="9"/>
  <c r="AE67" i="9"/>
  <c r="AF67" i="9"/>
  <c r="AG67" i="9"/>
  <c r="Z68" i="9"/>
  <c r="AA68" i="9"/>
  <c r="AB68" i="9"/>
  <c r="AC68" i="9"/>
  <c r="AD68" i="9"/>
  <c r="AE68" i="9"/>
  <c r="AF68" i="9"/>
  <c r="AG68" i="9"/>
  <c r="AB69" i="9"/>
  <c r="AC69" i="9"/>
  <c r="AF69" i="9"/>
  <c r="AG69" i="9"/>
  <c r="Z71" i="9"/>
  <c r="AA71" i="9"/>
  <c r="AD71" i="9"/>
  <c r="AE71" i="9"/>
  <c r="AA72" i="9"/>
  <c r="AC72" i="9"/>
  <c r="AE72" i="9"/>
  <c r="AG72" i="9"/>
  <c r="AB73" i="9"/>
  <c r="AC73" i="9"/>
  <c r="AF73" i="9"/>
  <c r="AG73" i="9"/>
  <c r="AA74" i="9"/>
  <c r="AE74" i="9"/>
  <c r="AA75" i="9"/>
  <c r="AC75" i="9"/>
  <c r="AA77" i="9"/>
  <c r="AC77" i="9"/>
  <c r="AE77" i="9"/>
  <c r="AG77" i="9"/>
  <c r="Z78" i="9"/>
  <c r="AA78" i="9"/>
  <c r="AB78" i="9"/>
  <c r="AC78" i="9"/>
  <c r="AD78" i="9"/>
  <c r="AE78" i="9"/>
  <c r="AF78" i="9"/>
  <c r="AG78" i="9"/>
  <c r="AB79" i="9"/>
  <c r="AC79" i="9"/>
  <c r="AF79" i="9"/>
  <c r="AG79" i="9"/>
  <c r="Z81" i="9"/>
  <c r="AA81" i="9"/>
  <c r="AB81" i="9"/>
  <c r="AC81" i="9"/>
  <c r="AD81" i="9"/>
  <c r="AE81" i="9"/>
  <c r="AF81" i="9"/>
  <c r="AG81" i="9"/>
  <c r="Z84" i="9"/>
  <c r="AA84" i="9"/>
  <c r="AB84" i="9"/>
  <c r="AC84" i="9"/>
  <c r="AD84" i="9"/>
  <c r="AE84" i="9"/>
  <c r="AF84" i="9"/>
  <c r="AG84" i="9"/>
  <c r="AA85" i="9"/>
  <c r="AC85" i="9"/>
  <c r="AE85" i="9"/>
  <c r="AG85" i="9"/>
  <c r="Z86" i="9"/>
  <c r="AA86" i="9"/>
  <c r="AB86" i="9"/>
  <c r="AC86" i="9"/>
  <c r="AD86" i="9"/>
  <c r="AE86" i="9"/>
  <c r="AF86" i="9"/>
  <c r="AG86" i="9"/>
  <c r="Z87" i="9"/>
  <c r="AA87" i="9"/>
  <c r="AD87" i="9"/>
  <c r="AE87" i="9"/>
  <c r="Z88" i="9"/>
  <c r="AA88" i="9"/>
  <c r="AD88" i="9"/>
  <c r="AE88" i="9"/>
  <c r="Z89" i="9"/>
  <c r="AA89" i="9"/>
  <c r="AD89" i="9"/>
  <c r="AE89" i="9"/>
  <c r="Z90" i="9"/>
  <c r="AA90" i="9"/>
  <c r="AD90" i="9"/>
  <c r="AE90" i="9"/>
  <c r="Z91" i="9"/>
  <c r="AA91" i="9"/>
  <c r="AD91" i="9"/>
  <c r="AE91" i="9"/>
  <c r="Z93" i="9"/>
  <c r="AA93" i="9"/>
  <c r="AB93" i="9"/>
  <c r="AC93" i="9"/>
  <c r="AD93" i="9"/>
  <c r="AE93" i="9"/>
  <c r="AF93" i="9"/>
  <c r="AG93" i="9"/>
  <c r="Z94" i="9"/>
  <c r="AA94" i="9"/>
  <c r="AB94" i="9"/>
  <c r="AC94" i="9"/>
  <c r="AD94" i="9"/>
  <c r="AE94" i="9"/>
  <c r="AF94" i="9"/>
  <c r="AG94" i="9"/>
  <c r="AB96" i="9"/>
  <c r="AC96" i="9"/>
  <c r="AF96" i="9"/>
  <c r="AG96" i="9"/>
  <c r="Z13" i="8"/>
  <c r="AA13" i="8"/>
  <c r="AD13" i="8"/>
  <c r="AE13" i="8"/>
  <c r="AB14" i="8"/>
  <c r="AC14" i="8"/>
  <c r="AF14" i="8"/>
  <c r="AG14" i="8"/>
  <c r="Z16" i="8"/>
  <c r="AA16" i="8"/>
  <c r="AD16" i="8"/>
  <c r="AE16" i="8"/>
  <c r="AF16" i="8"/>
  <c r="AG16" i="8"/>
  <c r="Z17" i="8"/>
  <c r="AA17" i="8"/>
  <c r="AD17" i="8"/>
  <c r="AE17" i="8"/>
  <c r="Z18" i="8"/>
  <c r="AA18" i="8"/>
  <c r="AB18" i="8"/>
  <c r="AC18" i="8"/>
  <c r="AD18" i="8"/>
  <c r="AE18" i="8"/>
  <c r="AF18" i="8"/>
  <c r="AG18" i="8"/>
  <c r="Z21" i="8"/>
  <c r="AA21" i="8"/>
  <c r="AB21" i="8"/>
  <c r="AC21" i="8"/>
  <c r="AD21" i="8"/>
  <c r="AE21" i="8"/>
  <c r="AF21" i="8"/>
  <c r="AG21" i="8"/>
  <c r="AA22" i="8"/>
  <c r="AE22" i="8"/>
  <c r="Z24" i="8"/>
  <c r="AA24" i="8"/>
  <c r="AB24" i="8"/>
  <c r="AC24" i="8"/>
  <c r="AD24" i="8"/>
  <c r="AE24" i="8"/>
  <c r="AF24" i="8"/>
  <c r="AG24" i="8"/>
  <c r="AC26" i="8"/>
  <c r="AG26" i="8"/>
  <c r="Z27" i="8"/>
  <c r="AA27" i="8"/>
  <c r="AB27" i="8"/>
  <c r="AC27" i="8"/>
  <c r="Z31" i="8"/>
  <c r="AA31" i="8"/>
  <c r="AB31" i="8"/>
  <c r="AC31" i="8"/>
  <c r="AD31" i="8"/>
  <c r="AE31" i="8"/>
  <c r="AF31" i="8"/>
  <c r="AG31" i="8"/>
  <c r="Z32" i="8"/>
  <c r="AA32" i="8"/>
  <c r="AB32" i="8"/>
  <c r="AC32" i="8"/>
  <c r="AD32" i="8"/>
  <c r="AE32" i="8"/>
  <c r="AF32" i="8"/>
  <c r="AG32" i="8"/>
  <c r="Z33" i="8"/>
  <c r="AA33" i="8"/>
  <c r="AB33" i="8"/>
  <c r="AC33" i="8"/>
  <c r="AD33" i="8"/>
  <c r="AE33" i="8"/>
  <c r="AF33" i="8"/>
  <c r="AG33" i="8"/>
  <c r="Z34" i="8"/>
  <c r="AA34" i="8"/>
  <c r="AB34" i="8"/>
  <c r="AC34" i="8"/>
  <c r="AD34" i="8"/>
  <c r="AE34" i="8"/>
  <c r="AF34" i="8"/>
  <c r="AG34" i="8"/>
  <c r="Z36" i="8"/>
  <c r="AA36" i="8"/>
  <c r="AB36" i="8"/>
  <c r="AC36" i="8"/>
  <c r="AD36" i="8"/>
  <c r="AE36" i="8"/>
  <c r="AF36" i="8"/>
  <c r="AG36" i="8"/>
  <c r="Z37" i="8"/>
  <c r="AA37" i="8"/>
  <c r="AB37" i="8"/>
  <c r="AC37" i="8"/>
  <c r="AD37" i="8"/>
  <c r="AE37" i="8"/>
  <c r="AF37" i="8"/>
  <c r="AG37" i="8"/>
  <c r="AA38" i="8"/>
  <c r="AC38" i="8"/>
  <c r="AE38" i="8"/>
  <c r="AG38" i="8"/>
  <c r="Z40" i="8"/>
  <c r="AA40" i="8"/>
  <c r="AB40" i="8"/>
  <c r="AC40" i="8"/>
  <c r="AD40" i="8"/>
  <c r="AE40" i="8"/>
  <c r="AF40" i="8"/>
  <c r="AG40" i="8"/>
  <c r="Z41" i="8"/>
  <c r="AA41" i="8"/>
  <c r="AB41" i="8"/>
  <c r="AC41" i="8"/>
  <c r="AD41" i="8"/>
  <c r="AE41" i="8"/>
  <c r="AF41" i="8"/>
  <c r="AG41" i="8"/>
  <c r="Z42" i="8"/>
  <c r="AA42" i="8"/>
  <c r="AB42" i="8"/>
  <c r="AC42" i="8"/>
  <c r="AF42" i="8"/>
  <c r="AG42" i="8"/>
  <c r="Z44" i="8"/>
  <c r="AA44" i="8"/>
  <c r="AB44" i="8"/>
  <c r="AC44" i="8"/>
  <c r="AD44" i="8"/>
  <c r="AE44" i="8"/>
  <c r="AF44" i="8"/>
  <c r="AG44" i="8"/>
  <c r="Z45" i="8"/>
  <c r="AA45" i="8"/>
  <c r="AB45" i="8"/>
  <c r="AC45" i="8"/>
  <c r="AD45" i="8"/>
  <c r="AE45" i="8"/>
  <c r="AF45" i="8"/>
  <c r="AG45" i="8"/>
  <c r="Z46" i="8"/>
  <c r="AA46" i="8"/>
  <c r="AB46" i="8"/>
  <c r="AC46" i="8"/>
  <c r="AD46" i="8"/>
  <c r="AE46" i="8"/>
  <c r="AF46" i="8"/>
  <c r="AG46" i="8"/>
  <c r="AA48" i="8"/>
  <c r="AC48" i="8"/>
  <c r="AE48" i="8"/>
  <c r="AG48" i="8"/>
  <c r="AB49" i="8"/>
  <c r="AC49" i="8"/>
  <c r="AF49" i="8"/>
  <c r="AG49" i="8"/>
  <c r="AB50" i="8"/>
  <c r="AC50" i="8"/>
  <c r="AF50" i="8"/>
  <c r="AG50" i="8"/>
  <c r="Z52" i="8"/>
  <c r="AA52" i="8"/>
  <c r="AB52" i="8"/>
  <c r="AC52" i="8"/>
  <c r="AD52" i="8"/>
  <c r="AE52" i="8"/>
  <c r="AF52" i="8"/>
  <c r="AG52" i="8"/>
  <c r="Z53" i="8"/>
  <c r="AA53" i="8"/>
  <c r="AB53" i="8"/>
  <c r="AC53" i="8"/>
  <c r="AD53" i="8"/>
  <c r="AE53" i="8"/>
  <c r="AF53" i="8"/>
  <c r="AG53" i="8"/>
  <c r="Z54" i="8"/>
  <c r="AA54" i="8"/>
  <c r="AB54" i="8"/>
  <c r="AC54" i="8"/>
  <c r="AD54" i="8"/>
  <c r="AE54" i="8"/>
  <c r="AF54" i="8"/>
  <c r="AG54" i="8"/>
  <c r="AA55" i="8"/>
  <c r="AC55" i="8"/>
  <c r="AE55" i="8"/>
  <c r="AG55" i="8"/>
  <c r="Z56" i="8"/>
  <c r="AA56" i="8"/>
  <c r="AB56" i="8"/>
  <c r="AC56" i="8"/>
  <c r="AD56" i="8"/>
  <c r="AE56" i="8"/>
  <c r="AF56" i="8"/>
  <c r="AG56" i="8"/>
  <c r="Z57" i="8"/>
  <c r="AA57" i="8"/>
  <c r="AB57" i="8"/>
  <c r="AC57" i="8"/>
  <c r="AD57" i="8"/>
  <c r="AE57" i="8"/>
  <c r="AF57" i="8"/>
  <c r="AG57" i="8"/>
  <c r="Z58" i="8"/>
  <c r="AA58" i="8"/>
  <c r="AB58" i="8"/>
  <c r="AC58" i="8"/>
  <c r="AD58" i="8"/>
  <c r="AE58" i="8"/>
  <c r="AF58" i="8"/>
  <c r="AG58" i="8"/>
  <c r="AB59" i="8"/>
  <c r="AC59" i="8"/>
  <c r="AF59" i="8"/>
  <c r="AG59" i="8"/>
  <c r="Z60" i="8"/>
  <c r="AA60" i="8"/>
  <c r="AB60" i="8"/>
  <c r="AC60" i="8"/>
  <c r="AD60" i="8"/>
  <c r="AE60" i="8"/>
  <c r="AF60" i="8"/>
  <c r="AG60" i="8"/>
  <c r="AB61" i="8"/>
  <c r="AC61" i="8"/>
  <c r="AF61" i="8"/>
  <c r="AG61" i="8"/>
  <c r="Z62" i="8"/>
  <c r="AA62" i="8"/>
  <c r="AB62" i="8"/>
  <c r="AC62" i="8"/>
  <c r="AD62" i="8"/>
  <c r="AE62" i="8"/>
  <c r="AF62" i="8"/>
  <c r="AG62" i="8"/>
  <c r="Z63" i="8"/>
  <c r="AA63" i="8"/>
  <c r="AB63" i="8"/>
  <c r="AC63" i="8"/>
  <c r="AD63" i="8"/>
  <c r="AE63" i="8"/>
  <c r="AF63" i="8"/>
  <c r="AG63" i="8"/>
  <c r="Z65" i="8"/>
  <c r="AA65" i="8"/>
  <c r="AB65" i="8"/>
  <c r="AC65" i="8"/>
  <c r="AD65" i="8"/>
  <c r="AE65" i="8"/>
  <c r="AF65" i="8"/>
  <c r="AG65" i="8"/>
  <c r="Z66" i="8"/>
  <c r="AA66" i="8"/>
  <c r="AB66" i="8"/>
  <c r="AC66" i="8"/>
  <c r="AD66" i="8"/>
  <c r="AE66" i="8"/>
  <c r="AF66" i="8"/>
  <c r="AG66" i="8"/>
  <c r="Z67" i="8"/>
  <c r="AA67" i="8"/>
  <c r="AB67" i="8"/>
  <c r="AC67" i="8"/>
  <c r="AD67" i="8"/>
  <c r="AE67" i="8"/>
  <c r="AF67" i="8"/>
  <c r="AG67" i="8"/>
  <c r="Z68" i="8"/>
  <c r="AA68" i="8"/>
  <c r="AB68" i="8"/>
  <c r="AC68" i="8"/>
  <c r="AD68" i="8"/>
  <c r="AE68" i="8"/>
  <c r="AF68" i="8"/>
  <c r="AG68" i="8"/>
  <c r="AB69" i="8"/>
  <c r="AC69" i="8"/>
  <c r="AF69" i="8"/>
  <c r="AG69" i="8"/>
  <c r="Z71" i="8"/>
  <c r="AA71" i="8"/>
  <c r="AB71" i="8"/>
  <c r="AC71" i="8"/>
  <c r="AD71" i="8"/>
  <c r="AE71" i="8"/>
  <c r="AF71" i="8"/>
  <c r="AG71" i="8"/>
  <c r="AC72" i="8"/>
  <c r="Z73" i="8"/>
  <c r="AA73" i="8"/>
  <c r="AB73" i="8"/>
  <c r="AC73" i="8"/>
  <c r="AD73" i="8"/>
  <c r="AE73" i="8"/>
  <c r="AF73" i="8"/>
  <c r="AG73" i="8"/>
  <c r="AA74" i="8"/>
  <c r="AE74" i="8"/>
  <c r="Z75" i="8"/>
  <c r="AA75" i="8"/>
  <c r="AB75" i="8"/>
  <c r="AC75" i="8"/>
  <c r="AD75" i="8"/>
  <c r="AE75" i="8"/>
  <c r="AF75" i="8"/>
  <c r="AG75" i="8"/>
  <c r="AA77" i="8"/>
  <c r="AC77" i="8"/>
  <c r="AE77" i="8"/>
  <c r="AG77" i="8"/>
  <c r="Z78" i="8"/>
  <c r="AA78" i="8"/>
  <c r="AB78" i="8"/>
  <c r="AC78" i="8"/>
  <c r="AD78" i="8"/>
  <c r="AE78" i="8"/>
  <c r="AF78" i="8"/>
  <c r="AG78" i="8"/>
  <c r="Z79" i="8"/>
  <c r="AA79" i="8"/>
  <c r="AB79" i="8"/>
  <c r="AC79" i="8"/>
  <c r="AD79" i="8"/>
  <c r="AE79" i="8"/>
  <c r="AF79" i="8"/>
  <c r="AG79" i="8"/>
  <c r="Z81" i="8"/>
  <c r="AA81" i="8"/>
  <c r="AB81" i="8"/>
  <c r="AC81" i="8"/>
  <c r="AD81" i="8"/>
  <c r="AE81" i="8"/>
  <c r="AF81" i="8"/>
  <c r="AG81" i="8"/>
  <c r="AA84" i="8"/>
  <c r="AB84" i="8"/>
  <c r="AC84" i="8"/>
  <c r="AE84" i="8"/>
  <c r="AF84" i="8"/>
  <c r="AG84" i="8"/>
  <c r="AA85" i="8"/>
  <c r="AC85" i="8"/>
  <c r="AE85" i="8"/>
  <c r="AG85" i="8"/>
  <c r="Z86" i="8"/>
  <c r="AA86" i="8"/>
  <c r="AB86" i="8"/>
  <c r="AC86" i="8"/>
  <c r="AD86" i="8"/>
  <c r="AE86" i="8"/>
  <c r="AF86" i="8"/>
  <c r="AG86" i="8"/>
  <c r="Z87" i="8"/>
  <c r="AA87" i="8"/>
  <c r="AB87" i="8"/>
  <c r="AC87" i="8"/>
  <c r="AD87" i="8"/>
  <c r="AE87" i="8"/>
  <c r="AF87" i="8"/>
  <c r="AG87" i="8"/>
  <c r="Z88" i="8"/>
  <c r="AA88" i="8"/>
  <c r="AD88" i="8"/>
  <c r="AE88" i="8"/>
  <c r="Z91" i="8"/>
  <c r="AA91" i="8"/>
  <c r="AE91" i="8"/>
  <c r="Z92" i="8"/>
  <c r="AA92" i="8"/>
  <c r="AD92" i="8"/>
  <c r="AE92" i="8"/>
  <c r="Z94" i="8"/>
  <c r="AA94" i="8"/>
  <c r="AB94" i="8"/>
  <c r="AC94" i="8"/>
  <c r="AD94" i="8"/>
  <c r="AE94" i="8"/>
  <c r="AF94" i="8"/>
  <c r="AG94" i="8"/>
  <c r="AB96" i="8"/>
  <c r="AC96" i="8"/>
  <c r="AF96" i="8"/>
  <c r="AG96" i="8"/>
  <c r="AC58" i="7" l="1"/>
  <c r="AA18" i="7"/>
  <c r="AC14" i="7"/>
  <c r="AG14" i="7"/>
  <c r="AB16" i="7"/>
  <c r="AC16" i="7"/>
  <c r="AF16" i="7"/>
  <c r="AG16" i="7"/>
  <c r="AB18" i="7"/>
  <c r="AC18" i="7"/>
  <c r="AD18" i="7"/>
  <c r="AE18" i="7"/>
  <c r="AF18" i="7"/>
  <c r="AG18" i="7"/>
  <c r="AA21" i="7"/>
  <c r="AB21" i="7"/>
  <c r="AC21" i="7"/>
  <c r="AD21" i="7"/>
  <c r="AE21" i="7"/>
  <c r="AF21" i="7"/>
  <c r="AG21" i="7"/>
  <c r="AA22" i="7"/>
  <c r="AE22" i="7"/>
  <c r="AA24" i="7"/>
  <c r="AB24" i="7"/>
  <c r="AC24" i="7"/>
  <c r="AD24" i="7"/>
  <c r="AE24" i="7"/>
  <c r="AF24" i="7"/>
  <c r="AG24" i="7"/>
  <c r="AC26" i="7"/>
  <c r="AG26" i="7"/>
  <c r="AA27" i="7"/>
  <c r="AB27" i="7"/>
  <c r="AC27" i="7"/>
  <c r="AB31" i="7"/>
  <c r="AC31" i="7"/>
  <c r="AF31" i="7"/>
  <c r="AG31" i="7"/>
  <c r="AA32" i="7"/>
  <c r="AB32" i="7"/>
  <c r="AC32" i="7"/>
  <c r="AD32" i="7"/>
  <c r="AE32" i="7"/>
  <c r="AF32" i="7"/>
  <c r="AG32" i="7"/>
  <c r="AA34" i="7"/>
  <c r="AB34" i="7"/>
  <c r="AC34" i="7"/>
  <c r="AD34" i="7"/>
  <c r="AE34" i="7"/>
  <c r="AF34" i="7"/>
  <c r="AG34" i="7"/>
  <c r="AC35" i="7"/>
  <c r="AG35" i="7"/>
  <c r="AB36" i="7"/>
  <c r="AC36" i="7"/>
  <c r="AF36" i="7"/>
  <c r="AG36" i="7"/>
  <c r="AA37" i="7"/>
  <c r="AB37" i="7"/>
  <c r="AC37" i="7"/>
  <c r="AD37" i="7"/>
  <c r="AE37" i="7"/>
  <c r="AF37" i="7"/>
  <c r="AG37" i="7"/>
  <c r="AA38" i="7"/>
  <c r="AC38" i="7"/>
  <c r="AE38" i="7"/>
  <c r="AG38" i="7"/>
  <c r="AB40" i="7"/>
  <c r="AC40" i="7"/>
  <c r="AF40" i="7"/>
  <c r="AG40" i="7"/>
  <c r="AB41" i="7"/>
  <c r="AC41" i="7"/>
  <c r="AF41" i="7"/>
  <c r="AG41" i="7"/>
  <c r="AB42" i="7"/>
  <c r="AC42" i="7"/>
  <c r="AD42" i="7"/>
  <c r="AE42" i="7"/>
  <c r="AA44" i="7"/>
  <c r="AB44" i="7"/>
  <c r="AC44" i="7"/>
  <c r="AD44" i="7"/>
  <c r="AE44" i="7"/>
  <c r="AF44" i="7"/>
  <c r="AG44" i="7"/>
  <c r="AA45" i="7"/>
  <c r="AB45" i="7"/>
  <c r="AC45" i="7"/>
  <c r="AD45" i="7"/>
  <c r="AE45" i="7"/>
  <c r="AF45" i="7"/>
  <c r="AG45" i="7"/>
  <c r="AA46" i="7"/>
  <c r="AB46" i="7"/>
  <c r="AC46" i="7"/>
  <c r="AD46" i="7"/>
  <c r="AE46" i="7"/>
  <c r="AF46" i="7"/>
  <c r="AG46" i="7"/>
  <c r="AC48" i="7"/>
  <c r="AG48" i="7"/>
  <c r="AB49" i="7"/>
  <c r="AC49" i="7"/>
  <c r="AF49" i="7"/>
  <c r="AG49" i="7"/>
  <c r="AA50" i="7"/>
  <c r="AD50" i="7"/>
  <c r="AE50" i="7"/>
  <c r="AB51" i="7"/>
  <c r="AC51" i="7"/>
  <c r="AF51" i="7"/>
  <c r="AG51" i="7"/>
  <c r="AC52" i="7"/>
  <c r="AG52" i="7"/>
  <c r="AA53" i="7"/>
  <c r="AB53" i="7"/>
  <c r="AC53" i="7"/>
  <c r="AD53" i="7"/>
  <c r="AE53" i="7"/>
  <c r="AF53" i="7"/>
  <c r="AG53" i="7"/>
  <c r="AC54" i="7"/>
  <c r="AG54" i="7"/>
  <c r="AC55" i="7"/>
  <c r="AG55" i="7"/>
  <c r="AB56" i="7"/>
  <c r="AC56" i="7"/>
  <c r="AF56" i="7"/>
  <c r="AG56" i="7"/>
  <c r="AA57" i="7"/>
  <c r="AB57" i="7"/>
  <c r="AC57" i="7"/>
  <c r="AD57" i="7"/>
  <c r="AE57" i="7"/>
  <c r="AF57" i="7"/>
  <c r="AG57" i="7"/>
  <c r="AD58" i="7"/>
  <c r="AB59" i="7"/>
  <c r="AC59" i="7"/>
  <c r="AF59" i="7"/>
  <c r="AG59" i="7"/>
  <c r="AA60" i="7"/>
  <c r="AB60" i="7"/>
  <c r="AC60" i="7"/>
  <c r="AD60" i="7"/>
  <c r="AE60" i="7"/>
  <c r="AF60" i="7"/>
  <c r="AG60" i="7"/>
  <c r="AA61" i="7"/>
  <c r="AB61" i="7"/>
  <c r="AC61" i="7"/>
  <c r="AD61" i="7"/>
  <c r="AE61" i="7"/>
  <c r="AF61" i="7"/>
  <c r="AG61" i="7"/>
  <c r="AB62" i="7"/>
  <c r="AC62" i="7"/>
  <c r="AF62" i="7"/>
  <c r="AG62" i="7"/>
  <c r="AA63" i="7"/>
  <c r="AB63" i="7"/>
  <c r="AC63" i="7"/>
  <c r="AD63" i="7"/>
  <c r="AE63" i="7"/>
  <c r="AF63" i="7"/>
  <c r="AG63" i="7"/>
  <c r="AA65" i="7"/>
  <c r="AB65" i="7"/>
  <c r="AC65" i="7"/>
  <c r="AD65" i="7"/>
  <c r="AE65" i="7"/>
  <c r="AF65" i="7"/>
  <c r="AG65" i="7"/>
  <c r="AB66" i="7"/>
  <c r="AC66" i="7"/>
  <c r="AF66" i="7"/>
  <c r="AG66" i="7"/>
  <c r="AA67" i="7"/>
  <c r="AB67" i="7"/>
  <c r="AC67" i="7"/>
  <c r="AD67" i="7"/>
  <c r="AE67" i="7"/>
  <c r="AF67" i="7"/>
  <c r="AG67" i="7"/>
  <c r="AA68" i="7"/>
  <c r="AD68" i="7"/>
  <c r="AE68" i="7"/>
  <c r="AG68" i="7"/>
  <c r="AA69" i="7"/>
  <c r="AB69" i="7"/>
  <c r="AC69" i="7"/>
  <c r="AD69" i="7"/>
  <c r="AE69" i="7"/>
  <c r="AF69" i="7"/>
  <c r="AG69" i="7"/>
  <c r="AB71" i="7"/>
  <c r="AC71" i="7"/>
  <c r="AF71" i="7"/>
  <c r="AG71" i="7"/>
  <c r="AG72" i="7"/>
  <c r="AA73" i="7"/>
  <c r="AC73" i="7"/>
  <c r="AE73" i="7"/>
  <c r="AB75" i="7"/>
  <c r="AC75" i="7"/>
  <c r="AF75" i="7"/>
  <c r="AG75" i="7"/>
  <c r="AC77" i="7"/>
  <c r="AG77" i="7"/>
  <c r="AA78" i="7"/>
  <c r="AB78" i="7"/>
  <c r="AC78" i="7"/>
  <c r="AD78" i="7"/>
  <c r="AE78" i="7"/>
  <c r="AF78" i="7"/>
  <c r="AG78" i="7"/>
  <c r="AB79" i="7"/>
  <c r="AC79" i="7"/>
  <c r="AF79" i="7"/>
  <c r="AG79" i="7"/>
  <c r="AB81" i="7"/>
  <c r="AC81" i="7"/>
  <c r="AF81" i="7"/>
  <c r="AG81" i="7"/>
  <c r="AA84" i="7"/>
  <c r="AB84" i="7"/>
  <c r="AC84" i="7"/>
  <c r="AD84" i="7"/>
  <c r="AE84" i="7"/>
  <c r="AF84" i="7"/>
  <c r="AG84" i="7"/>
  <c r="AC85" i="7"/>
  <c r="AG85" i="7"/>
  <c r="AA86" i="7"/>
  <c r="AB86" i="7"/>
  <c r="AC86" i="7"/>
  <c r="AD86" i="7"/>
  <c r="AE86" i="7"/>
  <c r="AF86" i="7"/>
  <c r="AG86" i="7"/>
  <c r="AA87" i="7"/>
  <c r="AB87" i="7"/>
  <c r="AC87" i="7"/>
  <c r="AD87" i="7"/>
  <c r="AE87" i="7"/>
  <c r="AF87" i="7"/>
  <c r="AG87" i="7"/>
  <c r="AA88" i="7"/>
  <c r="AD88" i="7"/>
  <c r="AE88" i="7"/>
  <c r="AB89" i="7"/>
  <c r="AC89" i="7"/>
  <c r="AF89" i="7"/>
  <c r="AG89" i="7"/>
  <c r="AA90" i="7"/>
  <c r="AD90" i="7"/>
  <c r="AE90" i="7"/>
  <c r="AA91" i="7"/>
  <c r="AD91" i="7"/>
  <c r="AE91" i="7"/>
  <c r="AA92" i="7"/>
  <c r="AE92" i="7"/>
  <c r="AA93" i="7"/>
  <c r="AB93" i="7"/>
  <c r="AC93" i="7"/>
  <c r="AD93" i="7"/>
  <c r="AE93" i="7"/>
  <c r="AF93" i="7"/>
  <c r="AG93" i="7"/>
  <c r="AA94" i="7"/>
  <c r="AB94" i="7"/>
  <c r="AC94" i="7"/>
  <c r="AD94" i="7"/>
  <c r="AE94" i="7"/>
  <c r="AF94" i="7"/>
  <c r="AG94" i="7"/>
  <c r="AA96" i="7"/>
  <c r="AB96" i="7"/>
  <c r="AC96" i="7"/>
  <c r="AD96" i="7"/>
  <c r="AE96" i="7"/>
  <c r="AF96" i="7"/>
  <c r="AG96" i="7"/>
  <c r="Z18" i="7"/>
  <c r="Z21" i="7"/>
  <c r="Z24" i="7"/>
  <c r="Z27" i="7"/>
  <c r="Z32" i="7"/>
  <c r="Z34" i="7"/>
  <c r="Z37" i="7"/>
  <c r="Z44" i="7"/>
  <c r="Z45" i="7"/>
  <c r="Z46" i="7"/>
  <c r="Z50" i="7"/>
  <c r="Z53" i="7"/>
  <c r="Z57" i="7"/>
  <c r="Z58" i="7"/>
  <c r="Z60" i="7"/>
  <c r="Z61" i="7"/>
  <c r="Z63" i="7"/>
  <c r="Z65" i="7"/>
  <c r="Z67" i="7"/>
  <c r="Z68" i="7"/>
  <c r="Z69" i="7"/>
  <c r="Z78" i="7"/>
  <c r="Z84" i="7"/>
  <c r="Z86" i="7"/>
  <c r="Z87" i="7"/>
  <c r="Z88" i="7"/>
  <c r="Z90" i="7"/>
  <c r="Z91" i="7"/>
  <c r="Z93" i="7"/>
  <c r="Z94" i="7"/>
  <c r="Z96" i="7"/>
  <c r="L99" i="6"/>
  <c r="X100" i="3" l="1"/>
  <c r="Y100" i="3"/>
  <c r="R101"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14" i="3"/>
  <c r="O100" i="3"/>
  <c r="W100" i="3"/>
  <c r="W101" i="3" s="1"/>
  <c r="V100" i="3"/>
  <c r="Y101" i="3" s="1"/>
  <c r="X101" i="3" l="1"/>
  <c r="T101" i="3"/>
  <c r="A8" i="24"/>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44" i="24"/>
  <c r="A45" i="24" s="1"/>
  <c r="A46" i="24" s="1"/>
  <c r="A47" i="24" s="1"/>
  <c r="A48" i="24" s="1"/>
  <c r="A49" i="24" s="1"/>
  <c r="A50" i="24" s="1"/>
  <c r="A51" i="24" s="1"/>
  <c r="A52" i="24" s="1"/>
  <c r="L49" i="21" l="1"/>
  <c r="H47" i="21"/>
  <c r="M49" i="20" l="1"/>
  <c r="L49" i="20"/>
  <c r="H47" i="20"/>
  <c r="H49" i="15" l="1"/>
  <c r="H49" i="14" l="1"/>
  <c r="H45" i="13" l="1"/>
  <c r="K48" i="12" l="1"/>
  <c r="J48" i="12"/>
  <c r="L46" i="12"/>
  <c r="J46" i="12"/>
  <c r="W38" i="12"/>
  <c r="Q38" i="12"/>
  <c r="M49" i="11" l="1"/>
  <c r="L49" i="11"/>
  <c r="H47" i="11"/>
  <c r="Y50" i="10" l="1"/>
  <c r="X50" i="10"/>
  <c r="Q50" i="10"/>
  <c r="P50" i="10"/>
  <c r="Y50" i="8" l="1"/>
  <c r="X50" i="8"/>
  <c r="U50" i="8"/>
  <c r="T50" i="8"/>
  <c r="Q50" i="8"/>
  <c r="P50" i="8"/>
  <c r="Y50" i="7" l="1"/>
  <c r="X50" i="7"/>
  <c r="U50" i="7"/>
  <c r="T50" i="7"/>
  <c r="Q50" i="7"/>
  <c r="Q98" i="7" s="1"/>
  <c r="Q97" i="7" s="1"/>
  <c r="P50" i="7"/>
  <c r="AF50" i="7" l="1"/>
  <c r="AC50" i="7"/>
  <c r="U98" i="7"/>
  <c r="U97" i="7" s="1"/>
  <c r="AG50" i="7"/>
  <c r="AB50" i="7"/>
  <c r="I92" i="24"/>
  <c r="Q93" i="8" l="1"/>
  <c r="Q98" i="8" s="1"/>
  <c r="U99" i="8" s="1"/>
  <c r="P93" i="8"/>
  <c r="P98" i="8" s="1"/>
  <c r="T99" i="8" s="1"/>
  <c r="O93" i="8"/>
  <c r="O98" i="8" s="1"/>
  <c r="N93" i="8"/>
  <c r="N98" i="8" s="1"/>
  <c r="R99" i="8" l="1"/>
  <c r="V99" i="8"/>
  <c r="S99" i="8"/>
  <c r="W99" i="8"/>
  <c r="AD93" i="8"/>
  <c r="Z93" i="8"/>
  <c r="AF93" i="8"/>
  <c r="AB93" i="8"/>
  <c r="AA93" i="8"/>
  <c r="AE93" i="8"/>
  <c r="AC93" i="8"/>
  <c r="AG93" i="8"/>
  <c r="J66" i="9"/>
  <c r="I66" i="9"/>
  <c r="AG87" i="12" l="1"/>
  <c r="AF87" i="12"/>
  <c r="AE87" i="12"/>
  <c r="AD87" i="12"/>
  <c r="Y87" i="12"/>
  <c r="X87" i="12"/>
  <c r="U87" i="12"/>
  <c r="T87" i="12"/>
  <c r="S87" i="12"/>
  <c r="R87" i="12"/>
  <c r="L88" i="6"/>
  <c r="H88" i="6"/>
  <c r="M89" i="20" l="1"/>
  <c r="L89" i="20"/>
  <c r="H89" i="20" l="1"/>
  <c r="Y68" i="7"/>
  <c r="X68" i="7"/>
  <c r="T68" i="7"/>
  <c r="P68" i="7"/>
  <c r="P98" i="7" s="1"/>
  <c r="AF68" i="7" l="1"/>
  <c r="T98" i="7"/>
  <c r="T97" i="7" s="1"/>
  <c r="AB68" i="7"/>
  <c r="X98" i="7"/>
  <c r="X97" i="7" s="1"/>
  <c r="X99" i="7" s="1"/>
  <c r="AC68" i="7"/>
  <c r="Y98" i="7"/>
  <c r="Y97" i="7" s="1"/>
  <c r="Y99" i="7" s="1"/>
  <c r="W89" i="7"/>
  <c r="V89" i="7"/>
  <c r="O89" i="7"/>
  <c r="N89" i="7"/>
  <c r="AE89" i="7" l="1"/>
  <c r="Z89" i="7"/>
  <c r="AA89" i="7"/>
  <c r="N97" i="7"/>
  <c r="V99" i="7" s="1"/>
  <c r="AD89" i="7"/>
  <c r="A36" i="24"/>
  <c r="A12" i="23"/>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53" i="24" l="1"/>
  <c r="A54" i="24" s="1"/>
  <c r="A55" i="24" s="1"/>
  <c r="A56" i="24" s="1"/>
  <c r="A57" i="24" s="1"/>
  <c r="A37" i="24"/>
  <c r="A38" i="24" s="1"/>
  <c r="A39" i="24" s="1"/>
  <c r="A40" i="24" s="1"/>
  <c r="A41" i="24" s="1"/>
  <c r="A42" i="24" s="1"/>
  <c r="A58" i="24" l="1"/>
  <c r="A59" i="24" s="1"/>
  <c r="A60" i="24" l="1"/>
  <c r="A61" i="24" s="1"/>
  <c r="A62" i="24" l="1"/>
  <c r="A63" i="24" s="1"/>
  <c r="A64" i="24" s="1"/>
  <c r="A65" i="24" s="1"/>
  <c r="A66" i="24" s="1"/>
  <c r="A67" i="24" l="1"/>
  <c r="A68" i="24" s="1"/>
  <c r="A69" i="24" s="1"/>
  <c r="A70" i="24" s="1"/>
  <c r="A71" i="24" s="1"/>
  <c r="A72" i="24" s="1"/>
  <c r="A73" i="24" l="1"/>
  <c r="A74" i="24" s="1"/>
  <c r="A75" i="24" s="1"/>
  <c r="A76" i="24" s="1"/>
  <c r="A77" i="24" s="1"/>
  <c r="A78" i="24" s="1"/>
  <c r="A79" i="24" s="1"/>
  <c r="A80" i="24" s="1"/>
  <c r="A81" i="24" l="1"/>
  <c r="A82" i="24" s="1"/>
  <c r="A83" i="24" s="1"/>
  <c r="A84" i="24" s="1"/>
  <c r="A85" i="24" s="1"/>
  <c r="A86" i="24" l="1"/>
  <c r="A87" i="24" s="1"/>
  <c r="A88" i="24" s="1"/>
  <c r="A89" i="24" l="1"/>
  <c r="A90" i="24" s="1"/>
  <c r="A91" i="24" s="1"/>
</calcChain>
</file>

<file path=xl/sharedStrings.xml><?xml version="1.0" encoding="utf-8"?>
<sst xmlns="http://schemas.openxmlformats.org/spreadsheetml/2006/main" count="7278" uniqueCount="1528">
  <si>
    <t>Реализация субъектами Российской Федерации мероприятий сводного плана в 2024 году</t>
  </si>
  <si>
    <t>№</t>
  </si>
  <si>
    <t>Субьект Российской Федерации</t>
  </si>
  <si>
    <t>I. Нормативное правовое регулирование в сфере обеспечения доступности для инвалидовобъектов  транспортной инфраструктуры, транспортных средств и предоставляемых на них транспортных услуг</t>
  </si>
  <si>
    <t>4. Определение и нормативно-правовое закрепление базовых требований доступности транспортного комплекса для инвалидов с учетом современных технических решений</t>
  </si>
  <si>
    <t>Ожидаемый результат: Принятие региональных нормативных правовых актов и других документов нормативного характера, включая при необходимости актуализацию региональной нормативной, правовой и методической базы в сфере транспорта в части обеспечения доступности для инвалидов объектов транспортной инфраструктуры, транспортных средств и предоставляемых на них транспортных услуг в соответствии с вновь принятыми нормативными правовыми актами федерального уровня</t>
  </si>
  <si>
    <t>Наличие в региональном сводном плане  или ином документе соответствующего мероприятия</t>
  </si>
  <si>
    <t>Велась ли в 2024 году работа по данному направлению</t>
  </si>
  <si>
    <t>Нет</t>
  </si>
  <si>
    <t>Да</t>
  </si>
  <si>
    <t>Отсутствовала необходимость (обоснование)</t>
  </si>
  <si>
    <t>Направление регулирования*</t>
  </si>
  <si>
    <t>Реквизиты актуализированных документов (вид документа, наименование, дата и номер принятия или плантруемые сроки принятия)</t>
  </si>
  <si>
    <t xml:space="preserve">Республика Адыгея </t>
  </si>
  <si>
    <t>Республика Алтай</t>
  </si>
  <si>
    <t>Республика Башкортостан</t>
  </si>
  <si>
    <t>Республика Бурятия</t>
  </si>
  <si>
    <t>Республика Дагестан</t>
  </si>
  <si>
    <t>Республика Ингушетия</t>
  </si>
  <si>
    <t>Кабардино-Балкарская Республика</t>
  </si>
  <si>
    <t>Республика Калмыкия</t>
  </si>
  <si>
    <t>Карачаево-Черкесская Республика</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</si>
  <si>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</si>
  <si>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</si>
  <si>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</si>
  <si>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</si>
  <si>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</si>
  <si>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</si>
  <si>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Северная Осетия - Алания</t>
  </si>
  <si>
    <t>Республика Татарстан</t>
  </si>
  <si>
    <t>Республика Тыва</t>
  </si>
  <si>
    <t>Удмуртская Республика</t>
  </si>
  <si>
    <t>Республика Хакасия</t>
  </si>
  <si>
    <t xml:space="preserve">Чеченская Республика </t>
  </si>
  <si>
    <t>Чувашская Республика - Чувашия</t>
  </si>
  <si>
    <t>Алтайский край</t>
  </si>
  <si>
    <t xml:space="preserve"> Обеспечение условий индивидуальной мобильности инвалидов на всех видах транспорта и на объектах транспортной инфраструктуры:  на объектах железнодорожного транспорта; на авиационном транспорт, на речном транспорте;обеспечение условий доступности для инвалидов объектов транспортной инфраструктуры и транспортных средств, перевозки инвалидов автомобильным транспортом на межмуниципальных автобусных маршрутах наравне с другими пассажирами.</t>
  </si>
  <si>
    <t>Забайкальский край</t>
  </si>
  <si>
    <t>Камчатский край</t>
  </si>
  <si>
    <t>Краснодарский край</t>
  </si>
  <si>
    <t>Красноярский край</t>
  </si>
  <si>
    <t>Пермский край</t>
  </si>
  <si>
    <t>Приморский край</t>
  </si>
  <si>
    <t>Ставропольский край</t>
  </si>
  <si>
    <t>Хабаровский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</si>
  <si>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</si>
  <si>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</si>
  <si>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</si>
  <si>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</si>
  <si>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</si>
  <si>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</si>
  <si>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</si>
  <si>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</si>
  <si>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</si>
  <si>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Ивановская область</t>
  </si>
  <si>
    <t>Иркутская область</t>
  </si>
  <si>
    <t>Калининградская область</t>
  </si>
  <si>
    <t>Калужская область</t>
  </si>
  <si>
    <t>Кемеровская область - Кузбасс</t>
  </si>
  <si>
    <t>Кировская область</t>
  </si>
  <si>
    <t>Костромская область</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</si>
  <si>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</si>
  <si>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</si>
  <si>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</si>
  <si>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</si>
  <si>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</si>
  <si>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</si>
  <si>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</si>
  <si>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</si>
  <si>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</si>
  <si>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</si>
  <si>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</si>
  <si>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</si>
  <si>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</si>
  <si>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</si>
  <si>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Псковская область</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</si>
  <si>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</si>
  <si>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</si>
  <si>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</si>
  <si>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</si>
  <si>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</si>
  <si>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</si>
  <si>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</si>
  <si>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Тамбовская область</t>
  </si>
  <si>
    <t>Тверская область</t>
  </si>
  <si>
    <t>Томская область</t>
  </si>
  <si>
    <t>Тульская область</t>
  </si>
  <si>
    <t>Тюменская область</t>
  </si>
  <si>
    <t>Ульяновская область</t>
  </si>
  <si>
    <t>Челябинская область</t>
  </si>
  <si>
    <t>Ярославская область</t>
  </si>
  <si>
    <t>Москва</t>
  </si>
  <si>
    <t>Санкт-Петербург</t>
  </si>
  <si>
    <t>Севастополь</t>
  </si>
  <si>
    <t>Еврейская автономная область</t>
  </si>
  <si>
    <t>Ненецкий автономный округ</t>
  </si>
  <si>
    <t>Ханты-Мансийский автономный округ</t>
  </si>
  <si>
    <t>Чукотский автономный округ</t>
  </si>
  <si>
    <t>Ямало-Ненецкий автономный округ</t>
  </si>
  <si>
    <t xml:space="preserve">* </t>
  </si>
  <si>
    <t>Например,  предоставление льготного проезда, качество транспортного обслуживания и т.д.</t>
  </si>
  <si>
    <t>II. Внедрение новых организационно-управленческих решений в сфере создания доступной среды на транспорте</t>
  </si>
  <si>
    <t>Ожидаемый результат: Субъектами Российской Федерации и органами местного самоуправления установлены правила предоставления лицам с инвалидностью услуг «социального такси», а также приняты меры по их реализации</t>
  </si>
  <si>
    <t>Наличие в регионе службы "социальное такси"</t>
  </si>
  <si>
    <t>Реквизиты документов, определяющих правила оказания услуг «социального такси» (вид документа, наименование, дата и номер принятия)</t>
  </si>
  <si>
    <t>Количество муниципальных образований                         в регионе</t>
  </si>
  <si>
    <t>Количество муниципальных образований в регионе, в которых предоставляются услуги «социального такси»</t>
  </si>
  <si>
    <t>Количество транспортных средств, шт</t>
  </si>
  <si>
    <t>Количество совершенных поездок  лицами - получателями услуг «социального такси», ед.</t>
  </si>
  <si>
    <t>Количество водителей, чел</t>
  </si>
  <si>
    <t>Не требуется</t>
  </si>
  <si>
    <t>Наличие в региональном сводном плане или ином документе соответствующего мероприятия</t>
  </si>
  <si>
    <t>Всего</t>
  </si>
  <si>
    <t>Прошедших обучение / инструктирование по оказанию инвалидам ситуационной помощи на транспорте</t>
  </si>
  <si>
    <t>Планируемых 
к обучению / инструктированию по оказанию инвалидам ситуационной помощи на транспорте 
в 2025 году</t>
  </si>
  <si>
    <t>Наличие целевого показателя в региональном сводном плане или ином документе</t>
  </si>
  <si>
    <t>Наименование целевого показателя</t>
  </si>
  <si>
    <t>Единицы измерения</t>
  </si>
  <si>
    <t>Плановое значение целевого показателя                 на 2024 год</t>
  </si>
  <si>
    <t>Фактическое значение целевого показателя  на 2024 год</t>
  </si>
  <si>
    <t>в 2023 году</t>
  </si>
  <si>
    <t>в 2024 году</t>
  </si>
  <si>
    <t>да</t>
  </si>
  <si>
    <t xml:space="preserve">Решение Барнаульской городской Думы от 27.11.2009 № 212 "Об утверждении Порядка предоставления услуг социального такси"; Регламент предоставления муниципальной услуги "Социальное такси", утвержденный постановлением Администрации города Бийска от 30.05.2019 № 873 </t>
  </si>
  <si>
    <t>нет</t>
  </si>
  <si>
    <t>Ханты-Мансийский автономный округ-Югра</t>
  </si>
  <si>
    <t>*</t>
  </si>
  <si>
    <t>III. Развитие объектов транспортной инфраструктуры, транспортных средств и предоставляемых на них транспортных услуг</t>
  </si>
  <si>
    <t xml:space="preserve">7. Выявление и тиражирование эффективных практик по адаптации объектов транспортной инфраструктуры в  соответствии с требованиями их доступности для инвалидов </t>
  </si>
  <si>
    <t xml:space="preserve">Ожидаемый результат: Размещение в сводном реестре лучших проектных решений, соответствующих требованиям доступности для инвалидов при строительстве объектов транспортной инфраструктуры и их оснащении необходимым оборудованием (далее – реестр), в информационно-телекоммуникационной сети «Интернет» на официальном сайте ФГБУ «НЦКТП Минтранса России» информации, направленной регионом, а также наличие на региональных Интернет-ресурсах соответствующей ссылки на реестр
</t>
  </si>
  <si>
    <t>Наличие в региональном сводном плане или ином документе мероприятия, предусматрнивающего направление в ФГБУ «НЦКТП Минтранса России» информации для размещения в реестре</t>
  </si>
  <si>
    <t>Велась ли работа в 2024 году по данному направлению</t>
  </si>
  <si>
    <t>Наличие на региональных Интернет-ресурсах соответствующей ссылки на реестр</t>
  </si>
  <si>
    <t>Наименование направленных материалов</t>
  </si>
  <si>
    <t>Адрес ссылки на реестр</t>
  </si>
  <si>
    <t>https://mintrans.alregn.ru/activity/obshchestvennye-obedineniya-invalidov-/-nauchnyy-tsentr-po-kompleksnym-transportnym-problemam-ministerstva-transporta-rossiyskoy-federatsii/</t>
  </si>
  <si>
    <t xml:space="preserve">Ожидаемый результат: Субъектами Российской Федерации определены основные маршруты между терминалами внешнего транспорта и организациями отдыха и оздоровления, не имеющими собственных транспортных средств для перевозки пассажиров, в целях создания доступной среды, обеспечивающей свободное передвижение инвалидов и лиц с ограниченными возможностями здоровья к указанным объектам инфраструктуры. Мероприятия по адаптации с учетом концепции шаговой доступности указанных маршрутов в приоритетном порядке включены в региональные сводные планы
</t>
  </si>
  <si>
    <t xml:space="preserve">Включение в региональный сводный план  или иной документ мероприятий по адаптации соответствующих маршрутов с учетом концепции шаговой доступности в приоритетном порядке
</t>
  </si>
  <si>
    <t>Нет, соответствующая необходимость не выявлена (обоснование)</t>
  </si>
  <si>
    <t xml:space="preserve">Плановое значение целевого показателя на 2024 год для автомобильных дорог общего пользования </t>
  </si>
  <si>
    <t>Фактическое значение целевого показателя  в 2024 году для автомобильных дорог общего пользования</t>
  </si>
  <si>
    <t>Количество маршрутов, нуждающихся в адаптации с учетом концепции шаговой доступности, на автомобильных дорогах общего пользования</t>
  </si>
  <si>
    <t>Количество маршрутов, адаптированных с учетом концепции шаговой доступности в отчетном году, на автомобильных дорогах общего пользования</t>
  </si>
  <si>
    <t>регионального значения</t>
  </si>
  <si>
    <t xml:space="preserve"> местного значения</t>
  </si>
  <si>
    <t xml:space="preserve"> регионального значения</t>
  </si>
  <si>
    <t xml:space="preserve">Ожидаемый результат: Реализованы мероприятия по развитию транспортных маршрутов, обеспечивающих доступность социально-значимых объектов (поликлиники, больницы, школы, МФЦ и т.д.), разработанных с учетом концепции шаговой доступности маршрутов совместно с общественными организациями инвалидов
</t>
  </si>
  <si>
    <t xml:space="preserve">Формирование перечня маршрутов, нуждающихся в развитии с учетом концепции шаговой доступности, в части совершенствования маршрутной сети транспорта общего пользования, а также пешеходных путей передвижения, обеспечивающих доступность социально-значимых объектов </t>
  </si>
  <si>
    <t>Включение в региональный сводный план или иной документ мероприятий по реализации предложений по совершенствованию маршрутной сети транспорта общего пользования и пешеходных путей с учетом концепции шаговой доступности</t>
  </si>
  <si>
    <t>Плановое значение целевого показателя                                     на 2024 год</t>
  </si>
  <si>
    <t xml:space="preserve">Фактическое значение целевого показателя  в 2024 году  (количество маршрутов, модернизированных с учетом концепции шаговой доступности и обеспечивающих доступность социально-значимых объектов) </t>
  </si>
  <si>
    <t>Количество соответствующих маршрутов, нуждающихся в развитии с учетом концепции шаговой доступности</t>
  </si>
  <si>
    <t>Количество маршрутов, адаптированных с учетом концепции шаговой доступности в отчетном году</t>
  </si>
  <si>
    <t xml:space="preserve">Ожидаемый результат: Повышение доли автомобильных стоянок (парковок), соответствующих установленным требованиям доступности для инвалидов, на автомобильных дорогах общего пользования регионального и местного значения
</t>
  </si>
  <si>
    <t>Велась ли  в 2024 году работа по данному направлению</t>
  </si>
  <si>
    <t>Количество автомобильных стоянок (парковок) на автомобильных дорогах общего пользования, ед.</t>
  </si>
  <si>
    <t>Количество автомобильных стоянок (парковок), частично соответствующих требованиям доступности для инвалидов, на автомобильных дорогах общего пользования,  ед.</t>
  </si>
  <si>
    <t>Количество автомобильных стоянок (парковок), полностью соответствующих требованиям доступности для инвалидов, на автомобильных дорогах общего пользования,  ед.</t>
  </si>
  <si>
    <t>Доля автомобильных стоянок (парковок), полностью соответствующих требованиям доступности для инвалидов, на автомобильных дорогах общего пользования, %</t>
  </si>
  <si>
    <t>Доля автомобильных стоянок (парковок), частично соответствующих требованиям доступности для инвалидов, на автомобильных дорогах общего пользования, %</t>
  </si>
  <si>
    <t xml:space="preserve">Плановое значение целевого показателя   на 2024 год для автомобильных дорог общего пользования </t>
  </si>
  <si>
    <t>2023 год</t>
  </si>
  <si>
    <t>2024 год</t>
  </si>
  <si>
    <t xml:space="preserve">Ожидаемый результат: Повышение доли тротуаров и пешеходных путей передвижения для инвалидов, соответствующих установленным требованиям доступности для инвалидов, на автомобильных дорогах общего пользования регионального и местного значения
</t>
  </si>
  <si>
    <t>Протяженность тротуаров и пешеходных путей передвижения (км) на автомобильных дорогах общего пользования</t>
  </si>
  <si>
    <t>Протяженность тротуаров и пешеходных путей передвижения (км), полностью соответствующих требованиям доступности для инвалидов, 
на автомобильных дорогах общего пользования</t>
  </si>
  <si>
    <t>Протяженность тротуаров и пешеходных путей передвижения (км), частично соответствующих требованиям доступности для инвалидов, 
на автомобильных дорогах общего пользования</t>
  </si>
  <si>
    <t>Доля тротуаров и пешеходных путей передвижения (%), полностью соответствующих требованиям доступности для инвалидов, на автомобильных дорогах общего пользования</t>
  </si>
  <si>
    <t>Доля тротуаров и пешеходных путей передвижения (%), частично соответствующих требованиям доступности для инвалидов, на автомобильных дорогах общего пользования</t>
  </si>
  <si>
    <t>Фактическое значение целевого показателя в 2024 году для автомобильных дорог общего пользования</t>
  </si>
  <si>
    <t>местного значения</t>
  </si>
  <si>
    <t xml:space="preserve">Ожидаемый результат: Повышение доли светофорных объектов, соответствующих установленным требованиям доступности для инвалидов, на автомобильных дорогах регионального и местного значения
</t>
  </si>
  <si>
    <t>Количество светофорных объектов на автомобильных дорогах общего пользования, ед.</t>
  </si>
  <si>
    <t>Количество светофорных объектов , полностью соответствующих требованиям доступности для инвалидов, на автомобильных дорогах общего пользования, ед.</t>
  </si>
  <si>
    <t>Количество светофорных объектов , частично соответствующих требованиям доступности для инвалидов, на автомобильных дорогах общего пользования, ед.</t>
  </si>
  <si>
    <t>Доля светофорных объектов , полностью соответствующих требованиям доступности для инвалидов, на автомобильных дорогах общего пользования, %</t>
  </si>
  <si>
    <t>Доля светофорных объектов , частично соответствующих требованиям доступности для инвалидов, на автомобильных дорогах общего пользования, %</t>
  </si>
  <si>
    <t xml:space="preserve">Ожидаемый результат: Повышение доли остановочных пунктов пассажирского транспорта на автомобильных дорогах общего пользования регионального и местного значения и трамвайных остановок, соответствующих установленным требованиям доступности для инвалидов
</t>
  </si>
  <si>
    <t>Количество остановочных пунктов автомобильного и городского наземного электрического пассажирского транспорта на автомобильных дорогах общего пользования, ед.</t>
  </si>
  <si>
    <t>Количество остановочных пунктов автомобильного и городского наземного электрического пассажирского транспорта, полностью  соответствующих требованиям доступности для инвалидов, на автомобильных дорогах общего пользования, ед.</t>
  </si>
  <si>
    <t>Количество остановочных пунктов автомобильного и городского наземного электрического пассажирского транспорта, частично соответствующих требованиям доступности для инвалидов, на автомобильных дорогах общего пользования, ед.</t>
  </si>
  <si>
    <t>Доля остановочных пунктов автомобильного и городского наземного электрического пассажирского транспорта, полностью соответствующих требованиям доступности для инвалидов, на автомобильных дорогах общего пользования, %</t>
  </si>
  <si>
    <t>Доля остановочных пунктов автомобильного и городского наземного электрического пассажирского транспорта, частично соответствующих требованиям доступности для инвалидов, на автомобильных дорогах общего пользования, %</t>
  </si>
  <si>
    <t xml:space="preserve">Ожидаемый результат: В конкурсную документацию на осуществление перевозок пассажиров автомобильным и городским наземным электрическим транспортом в зависимости от конкурентного способа определения поставщика (подрядчика, исполнителя) включаются критерии оценки заявок, в соответствии с которыми оценивается оборудование для перевозки инвалидов, условия по обеспечению доступности транспортного средства для инвалидов или обязательное требование к транспортному средству, которое будет использоваться при осуществлении перевозок. При осуществлении закупки у единственного поставщика (подрядчика, исполнителя) наличие оборудования для перевозки инвалидов и условия по обеспечению доступности транспортного средства для инвалидов указываются в обязательных требованиях к транспортному средству, включаемых в описание объекта закупки. С 2024 года вся конкурсная документация содержат необходимые критерии оценки заявок или требования
</t>
  </si>
  <si>
    <t>Наличие в региональном сводном плане или ином  документе соответствующего мероприятия</t>
  </si>
  <si>
    <t>Количество конкурсных процедур на осуществление перевозок пассажиров автомобильным и городским наземным электрическим транспортом, проведенных в 2024 году</t>
  </si>
  <si>
    <t xml:space="preserve">Плановое значение целевого показателя   на 2024 год </t>
  </si>
  <si>
    <t xml:space="preserve">Фактическое значение целевого показателя                                в 2024 году </t>
  </si>
  <si>
    <t xml:space="preserve">Ожидаемый результат: Повышение доли автобусов, троллейбусов и трамваев, соответствующих установленным требованиям доступности для инвалидов 
</t>
  </si>
  <si>
    <t>Количество транспортных средств, работающих на маршрутах регулярных перевозок в соответствии с заключенными государственными (муниципальными) контрактами и договорами на перевозку</t>
  </si>
  <si>
    <t>Доля транспортных средств, работающих на маршрутах регулярных перевозок в соответствии с заключенными государственными (муниципальными) контрактами и договорами на перевозку, %</t>
  </si>
  <si>
    <t>всего</t>
  </si>
  <si>
    <t>из них</t>
  </si>
  <si>
    <t>соответствующих требованиям доступности для инвалидов</t>
  </si>
  <si>
    <t>оборудованных системой радиоинформирования и звукового ориентирования для инвалидов по зрению и других маломобильных групп населения, соответствующей ГОСТ Р 59431-2021</t>
  </si>
  <si>
    <t>соответствующие требованиям доступности для инвалидов</t>
  </si>
  <si>
    <t>оборудованные системой радиоинформирования и звукового ориентирования для инвалидов по зрению и других маломобильных групп населения, соответствующей ГОСТ Р 59431-2021</t>
  </si>
  <si>
    <t>автобусы</t>
  </si>
  <si>
    <t>троллейбусы</t>
  </si>
  <si>
    <t>трамваи</t>
  </si>
  <si>
    <t xml:space="preserve">Плановое значение целевого показателя на 2024 год </t>
  </si>
  <si>
    <t>для автобусов</t>
  </si>
  <si>
    <t>для троллейбусов</t>
  </si>
  <si>
    <t>для трамваев</t>
  </si>
  <si>
    <t xml:space="preserve">Ожидаемый результат: Повышение доли объектов транспортной инфраструктуры, соответствующих установленным требованиям доступности для инвалидов
</t>
  </si>
  <si>
    <t xml:space="preserve">Количество объектов транспортной инфраструктуры, ед.
</t>
  </si>
  <si>
    <t>Количество объектов транспортной инфраструктуры, соответствующих установленным требованиям доступности для инвалидов (в соответствии с утвержденными паспортами доступности), ед.</t>
  </si>
  <si>
    <t>Доля объектов транспортной инфраструктуры, соответствующих установленным требованиям доступности для инвалидов (в соответствии с утвержденными паспортами доступности), %</t>
  </si>
  <si>
    <t>аэропорты</t>
  </si>
  <si>
    <t>железнодорожные вокзалы</t>
  </si>
  <si>
    <t>автовокзалы и автостанции</t>
  </si>
  <si>
    <t>пассажирские морские (речные) порты и причалы</t>
  </si>
  <si>
    <t>станции метрополитена</t>
  </si>
  <si>
    <t>Доля объектов транспортной инфраструктуры, соответствующих базовым требованиям доступности транспортного комплекса; 2025год - не менее 20%, 2026 год - не менее 25%</t>
  </si>
  <si>
    <t xml:space="preserve">Ожидаемый результат: С учетом концепции шаговой доступности реализованы мероприятия по обеспечению доступности для инвалидов административных зданий исполнительных органов субъектов Российской Федерации и органов местного самоуправления в сфере транспорта
</t>
  </si>
  <si>
    <t xml:space="preserve">Количество в субъекте Российской Федерации административных зданий исполнительных органов субъекта Российской Федерации и органов местного самоуправления в сфере транспорта, ед. </t>
  </si>
  <si>
    <t>Проведение обследования в целях определения мер по поэтапному повышению уровня условий доступности для инвалидов объектов и услуг</t>
  </si>
  <si>
    <t xml:space="preserve">Формирование перечня маршрутов, нуждающихся 
в развитии с учетом концепции шаговой доступности
 </t>
  </si>
  <si>
    <t xml:space="preserve">Включение  мероприятий по реализации предложений по совершенствованию маршрутной сети транспорта общего пользования и пешеходных путей с учетом концепции шаговой доступности в региональный сводный план или иной документ
</t>
  </si>
  <si>
    <t>Количество маршрутов, модернизированных с учетом концепции шаговой доступности и обеспечивающих доступность административных зданий в сфере транспорта</t>
  </si>
  <si>
    <t xml:space="preserve">Фактическое значение целевого показателя                                             в 2024 году </t>
  </si>
  <si>
    <t>обеспечивающих условия доступности для инвалидов помещений и государственных услуг, оказание инвалидам при этом необходимой помощи в преодолении барьеров, мешающих получению услуг и использованию объектов наравне с другими лицами</t>
  </si>
  <si>
    <t>Реквизиты паспорта доступности для инвалидов объекта и предоставляемых на нем государственных услуг в сфере транспорта</t>
  </si>
  <si>
    <t>Количество маршрутов, нуждающихся в развитии с учетом концепции шаговой доступности, в части совершенствования маршрутной сети транспорта общего пользования, а также пешеходных путей передвижения</t>
  </si>
  <si>
    <t>Реквизиты документа</t>
  </si>
  <si>
    <t>IV. Развитие информационного обеспечения инвалидов о доступности для них объектов транспортной инфраструктуры, транспортных средств и предоставляемых услуг</t>
  </si>
  <si>
    <t xml:space="preserve">Ожидаемый результат: По итогам 2024 года на карте доступности социальных объектов информационно–аналитического портала государственной программы Российской Федерации «Доступная среда» по всем объектам транспортной инфраструктуры размещена информация об их доступности для инвалидов, в том числе с учетом мероприятий, проводимых в соответствии  с пунктами 8-13, 16, 18 сводного плана
</t>
  </si>
  <si>
    <t>Наличие в региональном сводном плане или в ином документе соответствующего мероприятия</t>
  </si>
  <si>
    <t>Ссылка на соответствующий региональный раздел портала «Жить вместе»</t>
  </si>
  <si>
    <t xml:space="preserve">Необходимость актуализации данных отсутствовала </t>
  </si>
  <si>
    <t>Объекты дорожно-транспортной инфраструктуры, в отношении которых исполнительными органами субъектов Российской Федерации, органами местного самоуправления, организациями транспортного комплекса и региональными операторами портала «Жить вместе» актуализирована соответствующая информация</t>
  </si>
  <si>
    <t>доля в общем объеме объектов, %</t>
  </si>
  <si>
    <t>https://mintrans.alregn.ru/activity/transport/informatsiya-dlya-passazhirov-s-ogranichennymi-vozmozhnostyami/</t>
  </si>
  <si>
    <t xml:space="preserve">Ожидаемый результат: По итогам 2024 года на официальных сайтах исполнительных органов субъектов Российской Федерации размещена информация о доступности для инвалидов объектов транспортной инфраструктуры, транспортных средств и предоставляемых транспортных услуг на территории региона (с указанием порядка предоставления дополнительных бесплатных услуг)
</t>
  </si>
  <si>
    <t>21. Разработка цифровых решений, направленных на снижение использования льготными категориями граждан бумажных документов для подтверждения имеющихся у них льгот в сфере транспортного обслуживания</t>
  </si>
  <si>
    <t>Ожидаемый результат: Включение в региональный сводный план мероприятия, направленного на применение с 2026 года типовых решений цифровой платформы для мониторинга осуществления перевозок пассажиров с использованием инфраструктуры цифровой платформы Российской Федерации «ГосТех»</t>
  </si>
  <si>
    <t>Отсутствует необходимость (обоснование)</t>
  </si>
  <si>
    <t>Наименование мероприятия</t>
  </si>
  <si>
    <t>Срок применения указанных типовых решений</t>
  </si>
  <si>
    <t xml:space="preserve">Краткие итоги* </t>
  </si>
  <si>
    <t>Например, проработка вопроса с причастными органами власти (указать какими), подготовка технического задания, заключение соответствующего контракта и т.д.</t>
  </si>
  <si>
    <t>22. Включение в контракты, в том числе заключаемые по итогам закупочных процедур, предметом которых выступают выполнение работ (оказание услуг) по разработке и модернизации интерфейсов Интернет-ресурсов и мобильных приложений, используемых для организации транспортного обслуживания граждан, условий по обеспечению доступности таких ресурсов и приложений для инвалидов по зрению</t>
  </si>
  <si>
    <t xml:space="preserve">Ожидаемый результат: В конкурсную документацию на выполнение работ (оказание услуг) по разработке и модернизации интерфейсов Интернет-ресурсов и мобильных приложений, используемых для организации транспортного обслуживания граждан, включены условия по обеспечению доступности таких ресурсов и приложений для инвалидов по зрению. С 2024 года вся конкурсная документация содержит необходимые условия
</t>
  </si>
  <si>
    <t>Количество конкурсных процедур на выполнение работ (оказание услуг) по разработке и модернизации интерфейсов Интернет-ресурсов и мобильных приложений, используемых для организации транспортного обслуживания граждан, проведенных (запланированных к проведению) в 2024 году</t>
  </si>
  <si>
    <t>количество указанных конкурсных процедур, в конкурсную документацию которых включены условия включены условия по обеспечению доступности таких ресурсов и приложений для инвалидов по зрению</t>
  </si>
  <si>
    <t xml:space="preserve">V. Развитие кадрового обеспечения транспортного комплекса и исполнительных органов в сфере транспорта по вопросам создания доступной среды
</t>
  </si>
  <si>
    <t xml:space="preserve">Ожидаемый результат: Доля государственных / муниципальных служащих,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 осуществления регионального государственного контроля (надзора) на автомобильном транспорте, городском наземном электрическом транспорте и в дорожном хозяйстве, в сфере перевозок пассажиров и багажа легковым такси, повысивших квалификацию: 2024 год – не менее 30 %
</t>
  </si>
  <si>
    <t>повысивших квалификацию по итогам 2024 года (включая служащих, повысивших квалификацию в предыдущих годах)</t>
  </si>
  <si>
    <t>Принятые меры по организации данной работы</t>
  </si>
  <si>
    <t>Ггосударственные и муниципальные служащие,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 осуществления регионального государственного контроля (надзора) на автомобильном транспорте, городском наземном электрическом транспорте и в дорожном хозяйстве, в сфере перевозок пассажиров и багажа легковым такси</t>
  </si>
  <si>
    <t xml:space="preserve">Ожидаемый результат: 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прошедших обучение или инструктирование: 2024 год – не менее 70 %
</t>
  </si>
  <si>
    <t xml:space="preserve">прошедших обучение 
или инструктирование по итогам 2024 года (включая сотрудников, прошедших обучение или инструктирование в предыдущих годах)
</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</si>
  <si>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РФ и законодательством субъектов РФ, прошедших обучение или инструктирование: 2024 год - не менее 70%, 2025 год - не менее 75%, 2026 год - не менее 80%</t>
  </si>
  <si>
    <t>%</t>
  </si>
  <si>
    <t>155 сотрудников транспортных компаний, связанных с оказанием услуг инвалидам, прошли обучение(инструктирование)</t>
  </si>
  <si>
    <t xml:space="preserve">Сотрудники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t>
  </si>
  <si>
    <t xml:space="preserve">Ожидаемый результат: 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(далее - инструктора) прошли обучение по программам дополнительного профессионального образования, согласованным с общественными организациями инвалидов: 2024 год – не менее 20 %
</t>
  </si>
  <si>
    <t xml:space="preserve">Количество организаций транспортного комплекса, оказывающих услуги по пассажирским перевозкам </t>
  </si>
  <si>
    <t>Доля организаций транспортного комплекса, в которых инструктора прошли обучение по программам дополнительного профессионального образования, согласованным с общественными организациями инвалидов, в общем объеме транспортных организаций, оказывающих услуги по пассажирским перевозкам, %</t>
  </si>
  <si>
    <t>155 сотрудников транспортных компаний прошли профессиональное обучение: ОИГУПС г. Омск, Филиал г. Новосибирск СГУПС, Центр развития персоналом АО "ФПК" г. Барнаул</t>
  </si>
  <si>
    <t>VI. Мониторинг и контроль исполнения законодательства по вопросам создания доступной среды на транспорте</t>
  </si>
  <si>
    <t xml:space="preserve">30. Разработка и принятие региональных сводных планов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t>
  </si>
  <si>
    <t xml:space="preserve">Ожидаемый результат: Утверждение регионального сводного плана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t>
  </si>
  <si>
    <t>Разработка регионального сводного плана</t>
  </si>
  <si>
    <t>Нет, нецелесообразно (обоснование)</t>
  </si>
  <si>
    <t xml:space="preserve">Реквизиты принятого регионального сводного плана (вид документа, наименование, дата и номер принятия) </t>
  </si>
  <si>
    <t>Статус проекта регионального сводного плана</t>
  </si>
  <si>
    <t>Протокол Министерства транспорта Алтайского края от 27.12.2023 № 122</t>
  </si>
  <si>
    <t xml:space="preserve">VI. Мониторинг и контроль исполнения законодательства по вопросам создания доступной среды на транспорте
</t>
  </si>
  <si>
    <t>33. Проведение в рамках регионального государственного контроля за осуществлением перевозок пассажиров и багажа легковым такси мероприятий по вопросам соблюдения обязательных требований в части обеспечения доступности для инвалидов</t>
  </si>
  <si>
    <t xml:space="preserve">Ожидаемый результат: Проведение соответствующего регионального государственного контроля согласно ежегодным планам проведения плановых проверок, выданные акты и предписания организациям транспортного комплекса, аналитические материалы по итогам устранения нарушений, обозначенных в выданных актах, предписаниях
</t>
  </si>
  <si>
    <t>Количество проверок (ед.)</t>
  </si>
  <si>
    <t>Результаты проверок</t>
  </si>
  <si>
    <t>Основные выявленные нарушения</t>
  </si>
  <si>
    <t xml:space="preserve">Количество транспортных средств и предоставляемых 
на них услуг, соответствующих требованиям законодательства </t>
  </si>
  <si>
    <t>Количество выданных</t>
  </si>
  <si>
    <t>Количество материалов, направленных в органы прокуратуры</t>
  </si>
  <si>
    <t>Количество составленных протоколов 
об административных правонарушениях</t>
  </si>
  <si>
    <t>Предостережений</t>
  </si>
  <si>
    <t>Предписаний</t>
  </si>
  <si>
    <t>Нет (обоснование)</t>
  </si>
  <si>
    <t>2023
 год</t>
  </si>
  <si>
    <t>2024 
год</t>
  </si>
  <si>
    <t xml:space="preserve"> Белгородская область</t>
  </si>
  <si>
    <t xml:space="preserve"> Московская область</t>
  </si>
  <si>
    <t xml:space="preserve"> Ярославская область</t>
  </si>
  <si>
    <t>34. Организация работы общественных советов и групп</t>
  </si>
  <si>
    <t xml:space="preserve">Ожидаемый результат: Проведение  заседаний:
- региональных рабочих групп  по мониторингу доступности для инвалидов объектов транспортной инфраструктуры, транспортных средств и предоставляемых транспортных услуг;
- иных региональных совещательных органов по вопросам обеспечения транспортной доступности для инвалидов.
</t>
  </si>
  <si>
    <t>Количество состоявщихся заседаний</t>
  </si>
  <si>
    <t>Принятые решения в сфере транспорта</t>
  </si>
  <si>
    <t>Текущие результаты исполнения протокольных решений</t>
  </si>
  <si>
    <t>Ведется мониторинг устранения выявленных замечаний. Проводятся повторные проверки.</t>
  </si>
  <si>
    <t>Постановление Правительства Архангельской области от 12 октября 2012 г. № 464-пп "О государственной программе Архангельской области "Социальная поддержка граждан в Архангельской области"</t>
  </si>
  <si>
    <t>-</t>
  </si>
  <si>
    <t>https://zhit-vmeste.ru/map/?vid=2&amp;sub=363&amp;type=628&amp;name=&amp;addr=&amp;check_1=&amp;check_2=&amp;check_3=&amp;check_4=&amp;check_5=#map</t>
  </si>
  <si>
    <t xml:space="preserve"> Распоряжение министерства транспорта Архангельской области "Об утверждении плана мероприятий Архангельской области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2025 по 2030 годы" от 11 декабря 2024 г. №331-р</t>
  </si>
  <si>
    <t>--</t>
  </si>
  <si>
    <t>Адаптация маршрутов между терминалами внешнего транспорта  и организациями отдыха и оздоровления, не имеющими собственных транспортных средств для перевозки пассажиров,в целях создания доступной среды, обеспечивающей свободное передвижение инвалидов и лиц с ограниченными возможностями здоровья  к указанным объектам инфраструктуры</t>
  </si>
  <si>
    <t>ведется работа по разработке документов по РКПТО и РСТО</t>
  </si>
  <si>
    <t>Оборудование на автомобильных стоянках (парковках) мест для автотранспортных средств инвалидов, в том числе с установкой дорожных знаков, и нанесение дорожной разметки для обозначения мест парковки для инвалидов</t>
  </si>
  <si>
    <t>ед.</t>
  </si>
  <si>
    <t>не менее 10%</t>
  </si>
  <si>
    <t>Обустройство тротуаров и пешеходных путей передвижения для инвалидов в соответствии с требованиями по обеспечению их доступности для инвалидов</t>
  </si>
  <si>
    <t>км</t>
  </si>
  <si>
    <t>Установка и модернизация светофорных объектов с учетом их оснащения устройствами звукового сопровождения пешеходов</t>
  </si>
  <si>
    <t>не менее 5%</t>
  </si>
  <si>
    <t xml:space="preserve"> Обустройство остановочных пунктов пассажирского транспорта на автомобильных дорогах общего пользования и трамвайных остановок специальными средствами для инвалидов, передвигающихся в креслах-колясках, инвалидов  с нарушениями зрения и слуха</t>
  </si>
  <si>
    <t>не мнее 5%</t>
  </si>
  <si>
    <t>Приобретение транспортных средств автомобильного  и городского наземного электрического транспорта, оборудованного для перевозки инвалидов, а также оснащение транспортных средств специализированными устройствами, необходимыми для перевозки всех категорий инвалидов</t>
  </si>
  <si>
    <t>Оборудование объектов транспортной инфраструктуры специализированными средствами, необходимыми для обслуживания всех категорий инвалидов</t>
  </si>
  <si>
    <t xml:space="preserve">не менее 20 </t>
  </si>
  <si>
    <t xml:space="preserve">Обеспечение доступности для инвалидов  административных зданий исполнительных органов субъектов  Российской Федерации  и органов местного самоуправления в сфере транспорта </t>
  </si>
  <si>
    <t xml:space="preserve">https://zhit-vmeste.ru/search/?tags=&amp;how=r&amp;q=%C0%F1%F2%F0%E0%F5%E0%ED%F1%EA%E0%FF+%EE%E1%EB%E0%F1%F2%FC </t>
  </si>
  <si>
    <t>https://mintrans.astrobl.ru/, https://ok.ru/mintransao, https://t.me/mintransavtoidorogi</t>
  </si>
  <si>
    <t>Проведено обучение сотрудника отдела государственного регионального контроля министерства транспорта и дорожной инфраструктуры Астраханской области по программе "Осуществление контрольно-надзорной деятелности в условиях реформирования"</t>
  </si>
  <si>
    <t>Проведение инструктирования или обучения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t>
  </si>
  <si>
    <t>Проведение обучения  по программам дополнительного профессионального образования, согласованным  с общественными организациями инвалидов, сотрудников организаций транспортного комплекса, исполнение должностных обязанностей которых связано  с инструктированием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t>
  </si>
  <si>
    <t>ежедневный инструктаж сотрудников организаций транспортного комплекса, оказывающих услуги по пассажирским перевозкам</t>
  </si>
  <si>
    <t>Проведение в рамках регионального государственного контроля за осуществлением перевозок пассажиров и багажа легковым такси мероприятий по вопросам соблюдения обязательных требований в части обеспечения доступности для инвалидов</t>
  </si>
  <si>
    <t>Количество плановых проверок</t>
  </si>
  <si>
    <t>Отсутствует</t>
  </si>
  <si>
    <t>Отсутствует необходимость проведения плановых проверок  в связи с осуществлением мероприятий в режиме постоянного рейда</t>
  </si>
  <si>
    <t>Адаптация маршрутов между терминалами внешнего транспорта и организациями отдыхаи оздоровления,не имеющими собственных транспортных средствдля перевозки пассажиров, в целях создания доступной среды, обеспечивающей свободное передвижение инвалидов и лицс ограниченными возможностями здоровья к указанным объектам инфраструктуры</t>
  </si>
  <si>
    <t>Приказ министерства социальной защиты населения и труда Белгородской области от 23 декабря 2024 года №432 "Об утверждении методических рекомендаций по предоставлению дополнительной социальной услуги "Социальное такси" организациями социального обслуживания системы социальной защиты населения Белгородской области"</t>
  </si>
  <si>
    <t>Доля автомобильных стоянок (парковок) на автомобильных дорогах общего пользования регионального и местного  значения, полностью соответствующих требованиям доступности для инвалидов</t>
  </si>
  <si>
    <t>Доля тротуаров и пешеходных путей передвижения на автомобильных дорогах общего пользования регионального и местного значения, полностью соответствующих требованиям доступности для инвалидов</t>
  </si>
  <si>
    <t>Доля светофорных объектов, полностью соответствующих требованиям доступности для инвалидов, на автомобильных дорогах местного значения</t>
  </si>
  <si>
    <t>Доля остановочных пунктов пассажирского транспорта на автомобильных дорогах общего пользования местного значения, соответствующих базовым требованиям доступности комплекса для инвалидов</t>
  </si>
  <si>
    <t>Доля автобусов, оборудованных для перевозки инвалидов, в соответствии с базовыми требованиями доступности транспортного комплекса для инвалидов/ Доля трамваев, оборудованных для инвалидов</t>
  </si>
  <si>
    <t>Доля объектов транспортной инфраструктуры, соответствующих базовым требованиям доступности транспортного комплекса для инвалидов: автостанции; автовокзалы; ж/д вокзалы</t>
  </si>
  <si>
    <t>https://zhit-vmeste.ru/map/?vid=1&amp;sub=365&amp;type=628&amp;name=&amp;addr=&amp;check_1=1&amp;check_2=1&amp;check_3=1&amp;check_4=1&amp;check_5=1#map</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</si>
  <si>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прошедших обучение или инструктирование</t>
  </si>
  <si>
    <t>Работа проводится транспортными компаниями</t>
  </si>
  <si>
    <t>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прошли обучение по программам дополнительного профессионального образования, согласованным с общественными организациями инвалидов</t>
  </si>
  <si>
    <t xml:space="preserve">Правительством ВО и ОМСУ установлены правила предоставления лицам с инвалидностью услуг «социального такси», а также приняты меры по их реализации. </t>
  </si>
  <si>
    <t>Сформирован перечень новых  маршрутов, обеспечивающих доступность социально­значимых объектов (поликлиники, больницы, школы, МФЦ и т.д.), разработанных совместно с общественными организациями инвалидов.</t>
  </si>
  <si>
    <t>маршрут</t>
  </si>
  <si>
    <t xml:space="preserve">Доля автомобильных стоянок (парковок) на автомобильных дорогах общего пользования регионального и местного  значения, полностью соответствующих требованиям доступности для инвалидов, к 2026 году составит не менее 40 %. </t>
  </si>
  <si>
    <t>Доля тротуаров и пешеходных путей передвижения на автомобильных дорогах общего пользования регионального и местного значения, полностью соответствующих требованиям доступности для инвалидов, к 2026 году - не менее 30%</t>
  </si>
  <si>
    <t>Доля светофорных объектов, полностью соответствующих требованиям доступности для инвалидов, на автомобильных дорогах регионального и местного значения - 20%</t>
  </si>
  <si>
    <t xml:space="preserve">Доля остановочных пунктов пассажирского транспорта на автомобильных дорогах общего пользования регионального и местного значения, соответствующих базовым требованиям доступности транспортного комплекса для инвалидов к 2026 г. – не менее 30 </t>
  </si>
  <si>
    <t>В конкурсную документацию  открытого конкурса на право получения свидетельства об осуществлении перевозок включены критерии оценки заявок по оснащению автобусов оборудованием для перевозки инвалидов. При проведении торгов или осуществлении закупки у единого поставщика (подрядчика, исполнителя) наличие оборудования для перевозки инвалидов и условия по обеспечению доступности транспортного средства для инвалидов указываются в обязательных требованиях к транспортому средству, включаемых в описание объекта закупки. С 2024 года вся конкурсная документация содержит необходимые критерии оценки заявок или требования.</t>
  </si>
  <si>
    <t>С учетом концепции шаговой доступности реализованы мероприятия по обеспечению доступности для инвалидов административных зданий исполнительных органов субъектов Российской Федерации и органов местного самоуправления в сфере транспорта. Доля административных зданий доступных для инвалидов  до 2026 года- 80%</t>
  </si>
  <si>
    <t>https://zhit-vmeste.ru/</t>
  </si>
  <si>
    <t xml:space="preserve">По итогам 2024 года на официальных сайтах МТДХ ВО и МСЗН ВО размещена информация о доступности для инвалидов объектов транспортной инфраструктуры, транспортных средств и предоставляемых транспортных услуг на территории области (с указанием порядка предоставления дополнительных бесплатных услуг).  </t>
  </si>
  <si>
    <t>https://mintrans.avo.ru/%D0%9C%D0%BE%D0%BD%D0%B8%D1%82%D0%BE%D1%80%D0%B8%D0%BD%D0%B3%D0%B8</t>
  </si>
  <si>
    <t>В конкурсную документацию на выполнение работ (оказание услуг) по разработке и модернизации интерфейсов Интернет-ресурсов и мобильных приложений, используемых для организации транспортного обслуживания граждан, включены условия по обеспечению доступности таких ресурсов и приложений для инвалидов по зрению. До 2026 года вся конкурсная документация содержит необходимые условия</t>
  </si>
  <si>
    <t>Координация работы  и проведение проверок субъектов рынка перевозок пассажиров</t>
  </si>
  <si>
    <t xml:space="preserve"> Приказ  Министерства транспорта и дорожного хозяйства Владимирской области от 22.04.2024 № 83 "Об  утверждении  сводного плана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территории Владимирской области на период с 2024 по 2030 годы" </t>
  </si>
  <si>
    <t xml:space="preserve">Нет.Проверки в рамках государственного регионального контроля (надзора) в сфере перевозок пассажиров легковым такси не проводились в силу действия   постановления   Правительства   Российской  Федерации от 10.03.2022 
№ 336 «Об особенностях организации и осуществления государственного контроля (надзора), муниципального контроля».
</t>
  </si>
  <si>
    <t>необходимость отсутствует</t>
  </si>
  <si>
    <t>https://zhit-vmeste.ru/region/?vid=&amp;sub=&amp;type=&amp;name=&amp;check_1=&amp;check_2=&amp;check_3=&amp;done=&amp;ELEMENT_ID=236864&amp;info=y#321                                                  http://zhit-vmeste.ru/map/?ELEMENT_ID=119678  http://zhit-vmeste.ru/map/?ELEMENT_ID=119679  http://zhit-vmeste.ru/map/?ELEMENT_ID=119680   http://zhit-vmeste.ru/map/?ELEMENT_ID=119681    http://zhit-vmeste.ru/map/?ELEMENT_ID=119684    http://zhit-vmeste.ru/map/?ELEMENT_ID=119686   http://zhit-vmeste.ru/map/?ELEMENT_ID=119688    http://zhit-vmeste.ru/map/?ELEMENT_ID=170329   http://zhit-vmeste.ru/map/?ELEMENT_ID=119687     http://zhit-vmeste.ru/map/?ELEMENT_ID=119689    http://zhit-vmeste.ru/map/?ELEMENT_ID=119690</t>
  </si>
  <si>
    <t>Реестр доступных для инвалидов значимых (приоритетных) объектов социальной и транспортной инфраструктуры, находящихся в собственности Волгоградской области, транспортных средств, осуществляющих перевозку пассажиров и багажа по регулируемым тарифам на перевозки по межмуниципальным маршрутам регулярных перевозок на территории Волгоградской области</t>
  </si>
  <si>
    <t>https://www.volgograd.ru/upload/bottomslides/bannr_inv.jpg                                  https://docs.yandex.ru/docs/view?url=ya-browser%3A%2F%2F4DT1uXEPRrJRXlUFoewruJXruK7TVFDvnpLdFPc85jm1Qebys4TOBBIBY812CHGsuyPaVR7k6gJSt22lFCwwHSvEeVqjpnmJg8Fkmoi4c9hG_eoXB5u_rNCibpUd1plMoWOesiU-zL-VX1Fc9ptafQ%3D%3D%3Fsign%3DlPYYInUe7f7pZsXegOZ5lNaXTtuI0yoBYYhtbfhkBfA%3D&amp;name=Реестр%20СВОДНЫЙ.xlsx&amp;nosw=1</t>
  </si>
  <si>
    <t>Необходимость отсутствует</t>
  </si>
  <si>
    <t>Проведение инструктирования или обучения сотрудников организаций транспортного комплекса</t>
  </si>
  <si>
    <t>Проведение обучения по программам дополнительного профессионального образования</t>
  </si>
  <si>
    <t>В связи с реализацией на территории региона Плана мероприятий ("дорожной карты") по повышению значений показателей доступности для инвалидов объектов и услуг в Волгоградской области на 2016-2030 годы, утвержденной Постановлением Администрации Волгоградской области от 25 сентября 2015 г. № 579-п, необходимость разработки и реализации регионального сводного плана отсутствует</t>
  </si>
  <si>
    <t>Принято решение впредь осуществлять закупки нового подвижного состава, в котором такие системы включены в перечень базового оснащения.</t>
  </si>
  <si>
    <t xml:space="preserve">Количество светофорных объектов, оборудованных устройствами звукового сопровождения пешеходов
</t>
  </si>
  <si>
    <t xml:space="preserve">Количество остановочных пунктов общественного транспорта, оборудованных для инвалидов
</t>
  </si>
  <si>
    <t>ед</t>
  </si>
  <si>
    <t/>
  </si>
  <si>
    <t>Приказ Департамента транспорта и развития дорожно-транспортной инфраструктуры города Севастополя от 14.02.2024 № 22 Об утверждении Плана мероприятий («дорожная карта») по повышению доступности для инвалидов и маломобильных граждан объектов транспортной инфраструктуры, транспортных средств и предоставляемых на них транспортных услуг в городе Севастополе.</t>
  </si>
  <si>
    <t>В настоящее время маршрутная сеть города Севастополя сформирована с учетом обеспечения шаговой доступности социально-значимых объектов города Севастополя</t>
  </si>
  <si>
    <t>Оборудование на автомобильных стоянках (парковках) мест для автотранспортных средств инвалидов в соответствии с требованиями по обеспечению их доступности для инвалидов и других маломобильных групп населения</t>
  </si>
  <si>
    <t>Обустройство тротуаров и пешеходных путей передвижения для инвалидов в соответствии с требованиями по обеспечению их доступности для инвалидов и других маломобильных групп населения</t>
  </si>
  <si>
    <t xml:space="preserve">Удельный вес дорожных объектов транспортной инфраструктуры, доступных для инвалидов, расположенных на автомобильных дорогах общего пользования, в том числе: светофорные объекты </t>
  </si>
  <si>
    <t>Удельный вес дорожных объектов транспортной инфраструктуры, доступных для инвалидов, расположенных на автомобильных дорогах общего пользования, в том числе: остановочные пункты</t>
  </si>
  <si>
    <t>Удельный вес транспортных средств, используемых для перевозки населения, соответствующих требованиям доступности для инвалидов, в общем количестве используемых для перевозки населения транспортных средств</t>
  </si>
  <si>
    <t>Удельный вес объектов транспортной инфраструктуры, на которых представляются услуги населению и обеспечена доступность объекта (полная, частичная, условная), на которых представляются услуги населению</t>
  </si>
  <si>
    <t>https://sev.gov.ru/, https://dtdi.sev.gov.ru/</t>
  </si>
  <si>
    <t>Предоставление мер социальной поддержки в виде бесплатного проезда;
С 01.07.2024г. в Севастополе пассажиры-льготники смогут в качестве социальной карты использовать ИМЕННЫЕ банковские карты, в том числе эмбоссированные;
Основание — приказ Департамента труда и социальной защиты населения города Севастополя от 28.06.2024 № 254 Об утверждении Административного регламента предоставления государственной услуги "Формирование пакета документов, необходимых для получения или привязки электронных средств оплаты проезда (ЭСОП) к учетной записи гражданина, имеющего право на предоставление мер социальной поддержки, в автоматизированную систему учета и оплаты проезда (АСУОП) отдельными категориями граждан, имеющими право на получение мер социальной поддержки"</t>
  </si>
  <si>
    <t>Проведение инструктирования или обучения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транспортных средств и оказываемых услуг</t>
  </si>
  <si>
    <t xml:space="preserve">Приказ Департамента транспорта и развития дорожно-транспортной инфраструктуры города Севастополя от 14.02.2024 № 22-о "Об утверждении Плана мероприятий ("дорожной карты") по повышению доступности для инвалидов и маломобильных граждан объектов транспортной инфраструктуры, транспортных средств и предоставляемых на них транспортных услуг в городе Севастополе </t>
  </si>
  <si>
    <t>+</t>
  </si>
  <si>
    <t>информация отсутствует</t>
  </si>
  <si>
    <t>инфоормация отсутствует</t>
  </si>
  <si>
    <t>https://www.eao.ru/</t>
  </si>
  <si>
    <t>Доля автобусов, оборудованных для перевозки инвалидовв соответствии с базовыми требованиями доступности транспортного комплекса для инвалидов</t>
  </si>
  <si>
    <t>Доля объектов транспортной инфраструктуры, соответствующих базовым требованиям доступности транспортного комплекса для инвалидо</t>
  </si>
  <si>
    <t xml:space="preserve">Министерством транспорта Архангельской области в  транспортные компании (авиапредприятия, предприятия железнодорожного транспорта, автомобильного транспорта, водного трансопрта) направлены запросы о проведеном инструктировании или обучении сотрудников организаций транспортного комплекса. Получен ответ от ОАО "РЖД", от других  транспортных компаний информация не поступила. </t>
  </si>
  <si>
    <t>Мониторинг проведения инструктирования или обучения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инфраструктурыи услуг в соответствии с законодательством Российской Федерации и законодательством субъектов Российской Федерации</t>
  </si>
  <si>
    <t xml:space="preserve">Министерством транспорта Архангельской области в  транспортные компании (авиапредприятия, предприятия железнодорожного транспорта, автомобильного транспорта, водного трансопрта) направлены запросы о проведеном инструктировании или обучении сотрудников организаций транспортного комплекса. </t>
  </si>
  <si>
    <t>Проведение плановых проверок субъектов рынка перевозок пассажиров и багажа легковым такси с учетом действующих ограничений таких проверок, установленными Правительством Российской Федерации</t>
  </si>
  <si>
    <t>Установка и модернизация светофорных объектов на автомобильных дорогах регионального значения с учетом их оснащения устройствами звукового сопровождения пешеходов</t>
  </si>
  <si>
    <t>Доля инвалидов и других МГН, воспользовавшихся услугами службы «социальное такси», в общей численности людей этой категории, обратившихся за получением данных услуг в Калужской области</t>
  </si>
  <si>
    <t>https://www.kaluga-gov.ru/infrastruktura/dostupnaya-sreda/</t>
  </si>
  <si>
    <t>Транспортная доступность к социально-значимым объектам к 2030 году составляет не менее 90%</t>
  </si>
  <si>
    <t>Доля автомобильных стоянок (парковок) на автомобильных дорогах общего пользования регионального и местного значения, соответствующих требованиям доступности для инвалидов, к 2026 году составит не менее 15%.</t>
  </si>
  <si>
    <t>Доля тротуаров и пешеходных тупей передвижения на автомобильных дорогах общего пользования регионального и местного значения, соответствующих требованиям доступности для инвалидов, к 2026 году – не менее 15%</t>
  </si>
  <si>
    <t>Доля светофорных объектов, соответствующих требованиям доступности для инвалидов, на автомобильных дорогах регионального и местного назначения составляет не менее 15%</t>
  </si>
  <si>
    <t>Доля остановочных  пунктов пассажирского транспорта на автомобильных дорогах общего пользования регионального и местного значения, соответствующих базовым требованиям доступности транспортного комплекса для инвалидов, к 2026 году – не менее 15%</t>
  </si>
  <si>
    <t>В 2025 году — не менее 10%</t>
  </si>
  <si>
    <t>Порядок предоставления услуги "Социальное такси" утвержден локальными нормативными актами учреждений социального обслуживания</t>
  </si>
  <si>
    <t xml:space="preserve">информация отсутствует </t>
  </si>
  <si>
    <t xml:space="preserve">Включение в конкурсную документацию на осуществление перевозок пассажиров автомобильным и городским назменым электрическим транспортом условий по обеспечению доступности транспортного средства для инвалидов </t>
  </si>
  <si>
    <t>https://zhit-vmeste.ru/map/?vid=2&amp;sub=372&amp;type=628&amp;name=&amp;addr=&amp;check_1=&amp;check_2=&amp;check_3=&amp;check_4=&amp;check_5=</t>
  </si>
  <si>
    <t>Обеспечение единообразия в целях реализации мер социальной поддержки отдельным категориям граждан, в том числе на автомобильном транспорте (кроме такси) по межмуниципальным маршрутам регулярных перевозок в междугородном сообщении, муниципальным маршрутам регулярных перевозок в междугородном сообщении на базе автоматизированной системы оплаты проезда на территории Иркутской области по электронным социальным проездным билетам на основе использования электронного носителя</t>
  </si>
  <si>
    <t>до 31.12.2025</t>
  </si>
  <si>
    <t>Подготовлена дорожная карта по внедрению механизмов фиксации и учета совершенных поездок отдельными льготными категориями граждан, имеющими право на получение мер социальной поддержки в виде бесплатного проезда на автомобильном транспорте (кроме такси) по межмуниципальным маршрутам регулярных перевозок в междугородном сообщении, с использованием электронных социальных проездных билетов на базе автоматизированной системы оплаты проезда на территории Иркутской области</t>
  </si>
  <si>
    <t>Повышение квалификации одного сотрудника отдела регионального контроля в управлении транспорта по программе "Основы осуществления полномочий в контрольной (надзорной) деятельности"</t>
  </si>
  <si>
    <t xml:space="preserve">Обучение сотрудников аэропорта города Братска по программе "Подготовка персонала, осуществляющего обслуживание пассажиров из числа инвалидов и лиц с ограниченными физическими возможностями" - первоначальное и КПК; Сотрудники международного аэропорта Иркутск, задействованные при обслуживании инвалидов и других маломобильных групп населения в 2025 году прошли обучение в рамках Просветительских семинаров по вопросам формирования доступной среды, цикла семинаров по оказани. ситуационной помощи различным категориям инвалидов и маломобильных групп населения и по программе организации помощи инвалидам в преодолении барьеров на объектах транспортной инфраструктуры; Инструктирование сотрудников ООО "Мамский Аэропорт"; Инструктирование и обучение работников ВСЖД - филиала АО «РЖД» по вопросам связанным с обеспечением доступности для пассажиров из числа инвалидов объектов и услуг в соответствии с законодательством Российской Федерации; инструктирование сотрудников аэропорта в г. Киренск и Ербогачен     </t>
  </si>
  <si>
    <t>Обучение работников ВСЖД - филиала АО "РЖД" в специализированных учреждениях</t>
  </si>
  <si>
    <t>Нет (в связи с установленным мораторием на проведение проверок,  принятием федерального закона N 580-ФЗ от 29.12.2022 и добавлением новых полномочий, но без увеличения штатной численности мероприятия не проводились)</t>
  </si>
  <si>
    <t>https://zhit-vmeste.ru/map/?vid=1&amp;sub=371&amp;type=628&amp;name=&amp;addr=&amp;check_1=&amp;check_2=&amp;check_3=&amp;check_4=&amp;check_5=#map</t>
  </si>
  <si>
    <t>Информация о доступности для инвалидов объектов транспортной инфраструктуры размещена на информационно-аналитическом портале государственной программы Российской Федерации «Доступная среда»</t>
  </si>
  <si>
    <t>https://ddht.ivanovoobl.ru/?type=news&amp;id=105736</t>
  </si>
  <si>
    <t>нет. Постановлением Правительства Российской Федерации от 10.03.2022 №336 «Об особенностях организации и осуществления государственного контроля (надзора), муниципального контроля» введен мораторий на проведение плановых контрольных (надзорных) мероприятий субъектов малого и среднего предпринимательства.</t>
  </si>
  <si>
    <t>Всем заявителям предосталена услуга "социальное такси" (услуга предоставляется по заявкам)</t>
  </si>
  <si>
    <t xml:space="preserve"> Мероприятия будут проводиться с начиная 2025 г.</t>
  </si>
  <si>
    <t>Доля автомобильных стоянок (парковок) на автомобильных дорогах общего пользования федерального значения, соответствующих требованиям доступности для инвалидов</t>
  </si>
  <si>
    <t>не менее 30</t>
  </si>
  <si>
    <t>не менее 50</t>
  </si>
  <si>
    <t>Доля тротуаров и пешеходных путей передвижения на автомобильных дорогах общего пользования федерального значения, соответствующих требованиям доступности для инвалидов</t>
  </si>
  <si>
    <t>не менее 2</t>
  </si>
  <si>
    <t xml:space="preserve">не менее 50 </t>
  </si>
  <si>
    <t>Доля светофорных объектов, соответствующих требованиям доступности для инвалидов</t>
  </si>
  <si>
    <t>Доля остановочных пунктов пассажирского транспорта на автомобильных дорогах общего пользования федерального значения и трамвайных остановок, соответствующих базовым требованиям доступности транспортного комплекса для инвалидов</t>
  </si>
  <si>
    <t>не менее 13</t>
  </si>
  <si>
    <t>Доля объектов транспортной инфраструктуры, соответствующих базовым требованиям доступности транспортного комплекса для инвалидов</t>
  </si>
  <si>
    <t>https://zhit-vmeste.ru/map/?vid=1&amp;sub=338#map</t>
  </si>
  <si>
    <t>1)https://mintrans.kbr.ru/news/v-torzhestvennoy-obstanovke-peredali-44-novykh-passazhirskikh-avtobusa-rabotnikam-transportnoy-otrasli-respubliki.html 2) https://mintrud.kbr.ru/news/informatsiya-o-sluzhbe-sotsialnoy-taksi.html</t>
  </si>
  <si>
    <t>Разработка цифровых решений, направленных на снижение использования льготными категориями граждан бумажных документов для подтверждения имеющихся у них льгот в сфере транспортного обслуживания</t>
  </si>
  <si>
    <t>с 2026  г.</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</si>
  <si>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прошедших обучение или инструктирование</t>
  </si>
  <si>
    <t>В организациях транспорта периодически проводятся инструктажи по оказанию помощи инвалидам при предоставлении транспортных услуг</t>
  </si>
  <si>
    <t>Проведение соответствующего регионального государственного контроля согласно ежегодным планам проведения плановых проверок, выданные акты и предписания организациям транспортного комплекса, аналитические материалы по итогам устранения нарушений, обозначенных в выданных актах, предписаниях.</t>
  </si>
  <si>
    <t xml:space="preserve">Нет. В связи с Постановлением Правительтсва РФ № 372 от 10.03.2023 </t>
  </si>
  <si>
    <t>Доля светофорных объектов, соответствующих требованиям доступности для инвалидов,на автомобильных дорогах регионального и местного значения</t>
  </si>
  <si>
    <t>не менее 20% к 2026 году</t>
  </si>
  <si>
    <t>Доля остановочных пунктов пассажирского транспорта на автомобильных дорогах общего пользования регионального или межмуниципального и местного значения, соответствующих базовым требованиям доступности транспортного комплекса для инвалидов с учетом современных технических решений</t>
  </si>
  <si>
    <t>не менее 2% к 2026 году</t>
  </si>
  <si>
    <t xml:space="preserve">Доля транспортных средств (автобусов, троллейбусов), оборудованных для перевозки инвалидов в соответствии с базовыми требованиями доступности транспортного комплекса для инвалидов </t>
  </si>
  <si>
    <t>не менее 10% к 2026 году</t>
  </si>
  <si>
    <t xml:space="preserve">Доля объектов транспортной инфраструктуры, соответствующих базовым требованиям доступности транспортного комплекса для инвалидов </t>
  </si>
  <si>
    <t>gis.geokirov.ru</t>
  </si>
  <si>
    <t>https://www.ddht.ru/departament/dostupnaya-sreda/</t>
  </si>
  <si>
    <t>Электронный сервис, обеспечивающий информационное взаимодействие банковских информационных систем или информационных систем организаций, выполняющих функции оператора автоматизированной системы учета и оплаты проезда, с государственными информационными системами в целях получения информации о размере снижения стоимости проезда при использовании банковской карты для оплаты льготного проезда или реализации права на бесплатный проезд без передачи персональных данных гражданина</t>
  </si>
  <si>
    <t>постоянно</t>
  </si>
  <si>
    <t>Обеспечен льготный или бесплатный проезд инвалидов по банковской карте без предъявления удостоверения, подтверждающего льготный статус</t>
  </si>
  <si>
    <t>Доля сотрудников организаций в сфере транспорта,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региональным законодательством, прошедших обучение или инструктирование</t>
  </si>
  <si>
    <t>Распоряжение министерства транспорта Кировской области от 11.01.2024 № 2 "Об утверждении Сводного плана мероприятий по повышению доступности для инвалидов и маломобильных граждан объектов транспортной инфраструктуры, транспортных средств и предоставляемых на них транспортных услуг на период с 2023 по 2030 годы в Кировской области"</t>
  </si>
  <si>
    <t>Доля лиц, в отношении которых осуществлены контрольные мероприятия в рамках регионального государственного контроля (надзора) в сфере перевозок и багажа легковым такси, в общем количестве лиц, получившщих разрешение на осущестление деятельности по перевозке пассажиров и багажа легковым такси на территории Кировской области</t>
  </si>
  <si>
    <t>Развитие транспортных маршрутов, обеспечивающих доступность социально-значимых объектов,  разработанных совместно с общественными организациями инвалидов</t>
  </si>
  <si>
    <t>по мере необходимости</t>
  </si>
  <si>
    <t xml:space="preserve">30% до конца 2026 года 
</t>
  </si>
  <si>
    <t>Установка и модернизация светофорных объектовс учетом их оснащения устройствами звукового сопровождения инвалидов</t>
  </si>
  <si>
    <t>30% до конца 2026 года</t>
  </si>
  <si>
    <t>Обустройство остановочных пунктов пассажирского транспорта на автомобильных дорогах общего пользования специальными средствами для инвалидов, передвигающихся в креслах-колясках, инвалидов  с нарушениями зрения и слуха</t>
  </si>
  <si>
    <t>40% до конца 2026 года</t>
  </si>
  <si>
    <t>вся конкусрная документация содержит необходимые критерии оценки заявок</t>
  </si>
  <si>
    <t>Приобретение транспортных средств автомобильного транспорта, оборудованного для перевозки инвалидов, а также оснащение транспортных средств специализированными устройствами, необходимыми для перевозки всех категорий инвалидов</t>
  </si>
  <si>
    <t>Увеличение количества объектов инфрастуркуты (вокзалов, пассажирских зданий), полностью соответсвующих требованиям доступноси для инвалидов</t>
  </si>
  <si>
    <t>В целях информирования населения на официальном сайте департамента транспорта и дорожного хозяйства Костромской области создан специальный раздел «Ратификация Конвенции о правах инвалидов», в котором размещена информация о проводимых мероприятиях по повышению доступности объектов транспортной инфраструктуры для инвалидов и других маломобильных групп населения. Данный раздел периодически обновляется по мере поступления соответствующей информации.</t>
  </si>
  <si>
    <t>https://dtdh.kostroma.gov.ru/transportnoe-obsluzhivanie/ratifikatsiya-konventsii-o-pravakh-invalidov/</t>
  </si>
  <si>
    <t>Проведение инстурктирования</t>
  </si>
  <si>
    <t>Проведение инструктирования или обучения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t>
  </si>
  <si>
    <t>Распоряжение департамента транспорта и дорожного хозяйства Костромской области от 01.04.2024 № 10 "Об утверждении сводного плана мероприятий по повышению доступности  для инвалидов и маломобильных граждан объектов транспортной инфраструктуры, транспортных средств и предоставляемых на них транспортных услуг на территории Костромской области на период с 2024 по 2030 годы"</t>
  </si>
  <si>
    <t>Количество маломобильных инвалидов, получивших транспортные услуги, в том числе на транспортных средствах с подъемными устройствами в рамках оказания дополнительных социальных услуг:</t>
  </si>
  <si>
    <t>человек</t>
  </si>
  <si>
    <t>Показатель введен с 2025 года</t>
  </si>
  <si>
    <t xml:space="preserve"> Приказ ОБУ "Центр социальной защиты населения Липецкой области" от 23.05.2024 № 1417 "Об утверждении тарифов на дополнитльные социальные услуги на 2024 год", Приказ ОБУ "Центр социальнйо защиты населения Липецкой области" от 09.10.2024 № 3056-од "О внесении изменений и дополнений в приказ от 23.05.2024 № 1417 "Об утверждении тарифов на дополнитльные социальные услуги на 2024 год"  </t>
  </si>
  <si>
    <t>Доля автомобильных стоянок (парковок) на автомобильных дорогах общего пользования регионального и местного значения, соответствующих требованиям доступности для инвалидов</t>
  </si>
  <si>
    <t>плановое значение на 2024 год не устанавливалось</t>
  </si>
  <si>
    <t>Доля тротуаров и пешеходных путей передвижения на автомобильных дорогах общего пользования регионального и местного значения, соответствующих требованиям доступности для инвалидов</t>
  </si>
  <si>
    <t>Доля светофорных объектов, соответствующих требованиям доступности для инвалидов, на автомобильных дорогах регионального и местного значения</t>
  </si>
  <si>
    <t>Доля остановочных пунктов пассажирского транспорта на автомобильных дорогах общего пользования регионального и местного значения и трамвайных остановок, соответствующих базовым требованиям доступности транспортного комплекса для инвалидов</t>
  </si>
  <si>
    <t>Доля парка подвижного состава автомобильного и городского наземного электрического транспорта общего пользования, оборудованного для перевозки инвалидов и других МГН, в парке этого подвижного состава (автобусного, трамвайного) в Липецкой области</t>
  </si>
  <si>
    <t>На официальном сайте Депарамента здравоохранения, труда и социальной защиты населения Ненецкого автономного округа размещена информация о праве бесплатного проезда на общественном автомобильном транспорте для лиц, относящихся к инвалидам I, II, III групп, инвалидам в возрасте до 18 лет, которым установлена инвалидность по категории «ребенок-инвалид»</t>
  </si>
  <si>
    <t>https://medsoc.adm-nao.ru/socialnaya-zashita/mery-socialnoj-podderzhki-grazhdan-v-neneckom-avtonomnom-okruge/</t>
  </si>
  <si>
    <t xml:space="preserve">Льготный и бесплатный проезд на общественном транспорте </t>
  </si>
  <si>
    <t xml:space="preserve">В соответствии с Постановлением Администрации Ненецкого автономного округа от 12.10.2016      № 327-п "О государственной информационной системе Ненецкого автономного округа "Региональный центр социального процессинга" осуществляются услуги регистрации (оплаты) льготного проезда на общественном автомобильном транспорте по межмуниципальным маршрутам регулярных перевозок , услуги регистрации бесплатного проезда на общественном автомобильном транспорте на микропроцессорную бесконтактную EMV-карту национальной платежной системы "МИР"
</t>
  </si>
  <si>
    <t xml:space="preserve">
Постановлением Администрации Ненецкого автономного коруга от 21.10.2015 № 336-п  утвержден план мероприятий (дорожная карта) по повышению значений показателей доступности для инвалидов объектов и услуг на территории Ненецкого автономного округа и устанавливает мероприятия, реализуемые для достижения запланированных значений показателей доступности для инвалидов объектов и услуг на территории Ненецкого автономного округа, и этапы их реализации до 2025 года</t>
  </si>
  <si>
    <t>Организация деятельности службы "Социальное такси" на территории Омкой области</t>
  </si>
  <si>
    <t xml:space="preserve">Количество оказанных транспортных услуг инвалидам
</t>
  </si>
  <si>
    <t>7 тыс. услуг ежегодно</t>
  </si>
  <si>
    <t>Разработка и реализация маршрута, обеспечивающего транспортное сообщение Автовокзала города Омска с городской местной организацией Омской областной организации Общероссийской общественной организации инвалидов «Всероссийское ордена Трудового Красного Знамени общество слепых», расположенной по улице 33-й Северной в городе Омске.</t>
  </si>
  <si>
    <t xml:space="preserve">Доля автомобильных стоянок (парковок) на автомобильных дорогах общего пользования, соответствующих требованиям доступности для инвалидов, к 2026 году составит не менее
30 %.
</t>
  </si>
  <si>
    <t xml:space="preserve"> к 2026 году составит не менее 30 %</t>
  </si>
  <si>
    <t>Доля тротуаров и пешеходных путей передвижения на автомобильных дорогах общего пользования местного значения, соответствующих требованиям доступности для инвалидов, к 2026 году составляет не менее:
- по городу Омску - 30%
- в районах Омской области -  15%</t>
  </si>
  <si>
    <t>22,76:
- по г. Омску - 24,52
- в районах - 20,59</t>
  </si>
  <si>
    <t>Доля светофорных объектов, оснащенных устройствами звукового сопровождения пешеходов, на участках автомобильных дорог общего пользования на территории Омской области, прилегающих к социальным, культурным, медицинским объектам, к 2026 году составляет не менее 50 %</t>
  </si>
  <si>
    <t>Доля остановочных пунктов пассажирского транспорта на автомобильных дорогах общего пользования, трамвайных остановок (для города Омска), оборудованных специальными средствами для инвалидов, передвигающихся в креслах-колясках, с нарушениями зрения и слуха к 2026 году составляет не менее: 
- в городе Омске - 30%
- в районах Омской области -  15%</t>
  </si>
  <si>
    <t>к 2026 году составляет не менее: 
- в районах Омской области -  15%</t>
  </si>
  <si>
    <t>к 2026 году составляет не менее: 
- в городе Омске - 30%
- в районах Омской области -  15%</t>
  </si>
  <si>
    <t>Доля от общего количества конкурсных процедур на осуществление перевозок пассажиров автомобильным и городским наземным электрическим транспортом, запланированных к проведению в соответствующем году, в конкурсную документацию которых включены условия по обеспечению доступности пассажирских транспортных средств для инвалидов, к 2026 году составляет не менее 50 %</t>
  </si>
  <si>
    <t xml:space="preserve">Доля муниципальных пассажирских транспортных средств на маршрутах города Омска, оборудованных для перевозки инвалидов в соответствии с базовыми требованиями доступности транспортного комплекса для инвалидов к 2026 году составит не менее:
автобусов – 80,6 %;
троллейбусов – 72,46 %;
трамваев – 32,5 %
</t>
  </si>
  <si>
    <t>Тестирование типовых решений цифровой платформы для мониторинга осуществления перевозок пассажиров с использованием инфраструктуры цифровой платформы Российской Федерации «ГосТех» (при условии функционирования указанных сервисов)</t>
  </si>
  <si>
    <t>в условии функционирования указанных сервисов</t>
  </si>
  <si>
    <t xml:space="preserve">Доля проинструктированных сотрудников составляет 100%
Доля обученных сотрудников составляет:
2024 год – 10 %
</t>
  </si>
  <si>
    <t>Инструктаж сотрудников проводится при приеме на работу и периодически, в соответствии с установленными работодателем сроки</t>
  </si>
  <si>
    <t xml:space="preserve">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территории Омской области на период с 2024 по 2030 годы, утвержденный Министром транспорта и дорожного хозяйства Омской области 27.11.2024
</t>
  </si>
  <si>
    <t>Удельный вес транспортных средств, используемых для предоставления услуг населению, соответствующих требованиям по обеспечению их доступности для инвалидов (от общего количества транспортных средств, на которых осуществляются перевозки пассажиров по регулярным муниципальным маршрутам города Орла)</t>
  </si>
  <si>
    <t>Реестр маршрутов регулярных перевозок города Орла</t>
  </si>
  <si>
    <t>https://www.orel-adm.ru/ru/activity/reestr-marshrutov-regulyarnykh-perevozok-goroda-orla/</t>
  </si>
  <si>
    <t>нет, действующий включает в себя 2025 год</t>
  </si>
  <si>
    <t>Создание и развитие служб "социального такси" в Магаданской области</t>
  </si>
  <si>
    <t>челове/поездок</t>
  </si>
  <si>
    <t>Адаптация маршрутов между терминалами внешнего транспорта и организация отдыха и оздоровления, не имеющими собственных транспортных средств для перевозки пассажиров, в целях создания доступной среды, обеспечивающей свободное передвижение инвалидов и лиц с ограниченными возможностями здоровья к указанным объектам инфраструктуры</t>
  </si>
  <si>
    <t xml:space="preserve">Реализованы мероприятия по развитию транспортных маршрутов, обеспечивающих доступность социально-значимых объектов (поликлиники, больницы, школы, МФЦ и т.д.), разработанных совместно с общественными организациями инвалидов. Целевые показатели:
2024 – 10%
2025 – 15%
2026 – 20%
</t>
  </si>
  <si>
    <t xml:space="preserve">Оборудование на автостоянках парковок для автотранспортных средств инвалидов, в том числе с установкой дорожных знаков и нанесением дорожной разметки для обозначения мест парковки для инвалидов </t>
  </si>
  <si>
    <t xml:space="preserve">Строительство новых светофорных объектов, модернизации существующих светофорных объектов, оборудованных для слепых </t>
  </si>
  <si>
    <t>Вся конкурсная документация содержит необходимые критерии оценки заявок или требования</t>
  </si>
  <si>
    <t>Доля автобусов, оборудованных для перевозки инвалидов в соответствии с базовыми требованиями доступности</t>
  </si>
  <si>
    <t>https://zhit-vmeste.ru/map/?vid=1&amp;sub=382&amp;type=628&amp;name=&amp;addr=&amp;check_1=&amp;check_2=&amp;check_3=&amp;check_4=&amp;check_5=#map</t>
  </si>
  <si>
    <t>По итогам 2024 года на официальных сайтах исполнительных органов Магаданской области размещена информация о доступности для инвалидов объектов транспортной инфраструктуры, транспортных средств и предоставляемых транспортных услуг на территории региона (с указанием порядка предоставления дополнительных бесплатных услуг).</t>
  </si>
  <si>
    <t>https://mintrans.49gov.ru/activities/transport/</t>
  </si>
  <si>
    <t>Доля сотрудников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прошедших обучение или инструктирование</t>
  </si>
  <si>
    <t>Регулярное проведение инструктажа</t>
  </si>
  <si>
    <t>Не менее 20%</t>
  </si>
  <si>
    <t>Регулярное проведение инструктажа и прохождение обучения</t>
  </si>
  <si>
    <t>Доля проведенных мероприятий по вопросам соблюдения обязательных требований в части обеспечения доступности для инвалидов</t>
  </si>
  <si>
    <t>Не выявлено</t>
  </si>
  <si>
    <t xml:space="preserve">По поручению рабочей группы сотрудниками отдельной специализированной роты ДПС ГИБДД УМВД России по Магаданской области совместно со специалистами министерства труда и социальной политики Магаданской области и министерства дорожного хозяйства и транспорта Магаданской области проводятся совместные рейды, направленные на профилактику нарушений правил остановки и стоянки транспортных средств в местах, отведенных для инвалидов в г. Магадане. В 5 ходе рейдов проверяются автостоянки около учреждений здравоохранения, административных зданий органов исполнительной власти, МОГАУ «Многофункциональный центр предоставления государственных и муниципальных услуг». </t>
  </si>
  <si>
    <t>План мероприятий («дорожная карта») «Повышение значений показателей доступности для инвалидов объектов и услуг в Краснодарском крае», утвержденным постановлением главы администрации (губернатора) Краснодарского края от 10.12.2015 № 1178</t>
  </si>
  <si>
    <t>https://szn.krasnodar.ru/activity/targeted_programs/gosudarstvennaya-programma-krasnodarskogo-kraya-dostupnaya-sreda/informatsionnye-materialy2</t>
  </si>
  <si>
    <t>Количество контрактов на перевозку пассажиров по регулярным автобусным маршрутам, предусматривающих использование транспортных средств, оборудованных для перевозки инвалидов и других маломобильных групп населения</t>
  </si>
  <si>
    <t xml:space="preserve">Общее количество по муниципальному образованию, используемых транспортных средств, полностью соответствующих требованиям доступности для инвалидов объектов и услуг, для обслуживания муниципальных городских, пригородных, муниципальных междугородных маршрутов регулярного сообщения (включая ГЭТ) </t>
  </si>
  <si>
    <t xml:space="preserve">Удельный вес объектов с надлежащим размещением оборудования и носителей информации, необходимых для обеспечения беспрепятственного доступа инвалидов к объектам, (местам предоставления услуг) с учетом ограничений их жизнедеятельности, в том числе по сфере транспорта
</t>
  </si>
  <si>
    <t>проценты</t>
  </si>
  <si>
    <t>45 (период с 2021-2025 гг)</t>
  </si>
  <si>
    <t>https://zhit-vmeste.ru/map/?vid=2&amp;sub=356&amp;type=628&amp;name=&amp;addr=&amp;check_1=&amp;check_2=&amp;check_3=&amp;check_4=&amp;check_5=#map</t>
  </si>
  <si>
    <t>Общее количество сотрудников, предоставляющих услуги населению, по перевозке пассажиров  и багажа в транспортных средствах, обслуживающих муниципальные городские, пригородные, муниципальные междугородные маршруты регулярного сообщения (включая ГЭТ), и прошедших инструктирование или обучение для работы с инвалидами по вопросам, связанным с обеспечением доступности для них объектов и услуг в соответствии с законодательством Российской Федерации</t>
  </si>
  <si>
    <t>Доля граждан, охваченных услугами, из числа граждан, имеющих право на данную услугу, и обратившихся за оказанием услуги - 100%</t>
  </si>
  <si>
    <t>Данные отсутствуют</t>
  </si>
  <si>
    <t xml:space="preserve">В конкурсную документацию включены критерии оценки заявок, в соответствии с которыми оценивается оборудование для перевозки инвалидов, условия по обеспечению доступности транспортного средства для инвалидов. 
С 2024 года вся конкурсная документация содержат необходимые критерии оценки заявок </t>
  </si>
  <si>
    <t>Постановление Правительства Пензенской обл. от 26.09.2013 N 724-пП (ред. от 10.10.2024) "Об утверждении государственной программы Пензенской области "Развитие территорий, социальной и инженерной инфраструктуры, обеспечение транспортных услуг в Пензенской области"</t>
  </si>
  <si>
    <t>https://zhit-vmeste.ru/map/?vid=2&amp;sub=391&amp;type=628&amp;name=&amp;addr=&amp;check_1=&amp;check_2=&amp;check_3=&amp;check_4=&amp;check_5=#map</t>
  </si>
  <si>
    <t>О введении в эксплуатацию новых троллейбусов, отвечающих требованиям доступности для инвалидов</t>
  </si>
  <si>
    <t>https://ui.pnzreg.ru/news/transport/2637/</t>
  </si>
  <si>
    <t>Проведены инструктажи</t>
  </si>
  <si>
    <t>Проведение внеплановых контрольно-надзорных мероприятий при наличии оснований; проведение профилактических мероприятий</t>
  </si>
  <si>
    <t>Проведение плановых проверок не предусмотрено положением о виде контроля</t>
  </si>
  <si>
    <t>Достижение значений результатов предоставления субсидии</t>
  </si>
  <si>
    <t>Приказ ГУП "Мосгортранс" № 1264 от 28.11.2024 "Об утверждении Регламента оказания услуги "социальное такси" по перевозке маломобильной категории граждан (инвалидов) и многодетных семей, проживающих в малоэтажном жилищном фонде города Москвы, по индивидуальным и коллективным заявкам</t>
  </si>
  <si>
    <t>Работа ведется в рамках всей городской маршрутной сети</t>
  </si>
  <si>
    <t>№ 181-ФЗ от 24.11.1995 года «О социальной защите инвалидов в РФ»</t>
  </si>
  <si>
    <t>м/м</t>
  </si>
  <si>
    <t>Строительство и реконструкция светофорных объектов</t>
  </si>
  <si>
    <t>шт.</t>
  </si>
  <si>
    <t>Закупка транспортных средств "трамваи"</t>
  </si>
  <si>
    <t>н/д</t>
  </si>
  <si>
    <t xml:space="preserve">https://www.mosmetro.ru/passengers/services/accessibility-center
https://mosgortrans.ru/about/projects/taxi/
https://parking.mos.ru/parking/street/disabled/
https://www.mos.ru/otvet-socialnaya-podderjka/4/
https://transport.mos.ru/mostrans/mobility_passengers
</t>
  </si>
  <si>
    <t>В г. Москве для проезда льготные категории граждан исользуют "Карту Москвича"</t>
  </si>
  <si>
    <t>За счет собственных средств организации, подведомственной Министерству транспорта Кузбасса - государственного предприятия Кузбасса «Пассажиравтотранс» (ГПК «ПАТ»), чьими филиалами являются  все автовокзалы, автостанции и кассовые пункты выполнены  мероприятия по повышению доступности для инвалидов на автовокзалах и автостанциях Кузбасса на сумму 1 230,00 тыс. руб.</t>
  </si>
  <si>
    <t>Постановление Коллегии Администрации Кемеровской области от 27.05.2016 № 196 (ред. от 18.12.2023) "Об утверждении комплексной программы "Доступная среда в Кузбассе" на 2016 - 2026 годы" 
Распоряжение Коллегии Администрации Кемеровской области от 27.10.2015 № 585-р (ред. от 17.03.2023) "Об утверждении плана мероприятий по повышению значений показателей доступности для инвалидов объектов и услуг ("дорожной карты") на 2016 - 2030 годы"</t>
  </si>
  <si>
    <t xml:space="preserve">Проведение инструктажей вновь принятых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t>
  </si>
  <si>
    <t xml:space="preserve">Интерфейс официальных сайтов ИОГВ и МО и мобильных приложений подведомственных предприятий и учреждений, используемых для организации транспортного обслуживания граждан, обеспечивает доступность таких ресурсов и приложений для инвалидов по зрению. </t>
  </si>
  <si>
    <t>https://zhit-vmeste.ru/map/?vid=2&amp;sub=375&amp;type=628&amp;№ame=&amp;addr=&amp;check_1=&amp;check_2=&amp;check_3=&amp;check_4=&amp;check_5=</t>
  </si>
  <si>
    <t>34 Удельный вес объектов (от общей численности объектов, на которых инвалидам предоставляются услуги), на которых при предоставлении услуг в должностные инструкции сотрудников включено сопровождение инвалидов и оказание им помощи
35 Удельный вес объектов (от общей численности объектов, на которых инвалидам предоставляются услуги), имеющих утвержденные паспорта доступности объектов и предоставляемых на них услуг
36 Удельный вес объектов (от общей численности объектов, на которых инвалидам предоставляются услуги), на которых обеспечиваются условия индивидуальной мобильности для инвалидов (с поражением опорно-двигательного аппарата, по слуху, по зрению) и возможность самостоятельного их передвижения по зданию (при необходимости – по территории объекта), в том числе:
 установлены поручни
 установлены пандусы
 имеются доступные входные группы
 имеются доступные санитарно-гигиенические помещения
 достаточная ширина дверных проемов в стенах, лестничных маршей, площадок
 имеются кнопки вызова помощника на входе в здание
37 Удельный вес объектов (от общей численности объектов, на которых инвалидам предоставляются услуги), на которых обеспечено дублирование необходимой для инвалидов информации, а также надписей, знаков и иной текстовой и графической информации знаками, выполненными рельефно-точечным шрифтом Брайля</t>
  </si>
  <si>
    <t>доля, %</t>
  </si>
  <si>
    <t>100
100
100
100
100
74
100
100
96</t>
  </si>
  <si>
    <t xml:space="preserve">56,41
</t>
  </si>
  <si>
    <t xml:space="preserve">44,77
</t>
  </si>
  <si>
    <t>Данная услуга регламентирована локальными нормативными актами центров социального обслуживания населения Курской области.</t>
  </si>
  <si>
    <t>Доля автобусов, оборудованных для перевозки инвалидов в соответствии с базовыми требованиями доступности транспортного комплекса для инвалидов</t>
  </si>
  <si>
    <t>не установлено</t>
  </si>
  <si>
    <t>Доля объектов транспортной инфраструктуры, соответствующих базовым требованиям доступности для инвалидов</t>
  </si>
  <si>
    <t>На портале размещена акутуальная информация.</t>
  </si>
  <si>
    <t>На сайте Министерства транспорта и автомбильных дорог Курской области, а также в мобильном приложении "Курский транспорт" размещена актуальная информация.</t>
  </si>
  <si>
    <t>Официальный сайт Министерства транспорта и автомобильных дорог Курской области, а также в мобильное приложение "Курский транспорт" доступны для инвалидов по зрению.</t>
  </si>
  <si>
    <t>Инструктирование сотрудников по вопросам, связанным с обеспечением доступности для инвалидов объектов транспортной инфраструктуры, транспортных средств и предоставляемых транспортных услуг</t>
  </si>
  <si>
    <t>Приказ Министерства транспорта и автомобильных дорог Курской области от 22.11.2024 № 224 "Об утверждении сводного плана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на территории Курской области"</t>
  </si>
  <si>
    <t>Ч. 3 ст. 11.14.1, ч. 2 ст. 14.1 КоАП РФ</t>
  </si>
  <si>
    <t>Отсутствуют.</t>
  </si>
  <si>
    <t>шт</t>
  </si>
  <si>
    <t xml:space="preserve">Строительство и ремонт тротуаров в рамках заключенных муниципальных контрактов </t>
  </si>
  <si>
    <t>Постановление Правительства Республики Башкортостан от 26 февраля 2013 года №57 «Об утверждении Положения о региональной навигационно-информационной системе Республики Башкортостан»</t>
  </si>
  <si>
    <t>Разработка приложения "Транспорт Башкортостана". В настоящее время приложение разработано и позволяет осуществлять мониторинг движения транспортных средств</t>
  </si>
  <si>
    <t>Постановление Правительства Республики Башкортостан от 27.08.2024 № 371 "Об утверждении Порядка подготовки и реализации регионального комплексного плана транспортного обслуживания населения на территории Республики Башкортостан"                                                                                                                                                                                                 Постановление Правительства Республики Башкортостан от 29 марта 2024 г. N 116 "Об утверждении государственной программы "Развитие транспортной системы Республики Башкортостан"</t>
  </si>
  <si>
    <t>Мораторий на проведение плановых проверок согласно Постановления Правительства РФ от 10 марта 2022 г. № 336 "Об особенностях организации и осуществления государственного контроля (надзора), муниципального контроля"</t>
  </si>
  <si>
    <t xml:space="preserve">Имеется служба «социального такси», организована органами местного самоуправления </t>
  </si>
  <si>
    <t>Информация отсутствует</t>
  </si>
  <si>
    <t>Нормативы утверждены с 2025 года</t>
  </si>
  <si>
    <t>Доля тротуаров и пешеходных путей передвижения на автомобильных дорогах общего пользования муниципального/регионального значения, соответствующих требованиям доступности для инвалидов (%)</t>
  </si>
  <si>
    <t>Доля светофорных объектов, соответствующих требованиям доступности для инвалидов (со звуковым сопровождением) на дорогах муниципального/регионального значения (%)</t>
  </si>
  <si>
    <t>Включение в конкурсную документацию на осуществление перевозок пассажиров автомобильным и городским наземным электрическим транспортом условий по обеспечению доступности транспортного средства для инвалидов</t>
  </si>
  <si>
    <t>Приобретение транспортных средств автомобильного и городского наземного электрического транспорта, оборудованного для перевозки инвалидов, а также оснащение транспортных средств специализированными устройствами, необходимыми для перевозки всех категорий инвалидов</t>
  </si>
  <si>
    <t xml:space="preserve">Доля объектов транспортной инфраструктуры, соответствующих установленным требованиям доступности для инвалидов </t>
  </si>
  <si>
    <t>не запланировано</t>
  </si>
  <si>
    <t>Обеспечение доступности для инвалидов административных зданий исполнительных органов субъектов Российской Федерации и органов местного самоуправления в сфере транспорта</t>
  </si>
  <si>
    <t>https://mintrans.nso.ru/page/3292</t>
  </si>
  <si>
    <t>Размещение и актуализация информации на официальных сайтах исполнительных органов субъектов Российской Федерации о доступности для инвалидов объектов транспортной инфраструктуры, транспортных средств и предоставляемых транспортных услуг на территории региона (с указанием порядка предоставления дополнительных бесплатных услуг)</t>
  </si>
  <si>
    <t>Пассажирский транспорт с аппарелями на муниципальных маршрутах в режиме онлайн отражается на сайте МКУ «Центр управления городским автоэлектротранспортом» (https://nskgortrans.ru/) в разделе «Транспорт на карте» Информация о доступности тарнспортной инфраструктуры размещена на сайтах собственников указанной инфраструктуры</t>
  </si>
  <si>
    <t xml:space="preserve">Реализован проект «Справочная система «Автоинформатор» </t>
  </si>
  <si>
    <t>Включение в контракты, в том числе заключаемые по итогам закупочных процедур, предметом которых выступают выполнение работ (оказание услуг) по разработке и модернизации интерфейсов Интернет-ресурсов и мобильных приложений, используемых для организации транспортного обслуживания граждан, условий по обеспечению доступности таких ресурсов и приложений для инвалидов по зрению.</t>
  </si>
  <si>
    <t>не планировалось</t>
  </si>
  <si>
    <t>Повышение квалификации государственных и муниципальных служащих,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t>
  </si>
  <si>
    <t>Проведение инструктирования или обучения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t>
  </si>
  <si>
    <t>чел.</t>
  </si>
  <si>
    <t>Проведение   инструктирования сотрудников (включая сотрудников, прошедших обучение или инструктирование в предыдущих годах)</t>
  </si>
  <si>
    <t>Приказ №228-НПА от 01.10.2024 "Об утверждении регионального сводного плана мероприятий по повышению доступности для инвалидов объектов транспортной инфраструктуры, транспортных средств и предоставляемых на ниъ транспортных услуг на период с 2024 по 2023 годы Новосибирской области"</t>
  </si>
  <si>
    <t>Мониторинг доступности для инвалидов объектов и услуг в сфере транспорта</t>
  </si>
  <si>
    <t xml:space="preserve"> </t>
  </si>
  <si>
    <t xml:space="preserve">% </t>
  </si>
  <si>
    <t xml:space="preserve">  </t>
  </si>
  <si>
    <t xml:space="preserve">да </t>
  </si>
  <si>
    <t xml:space="preserve">(дорожная карта) удельный вес приобретения низкопольных автобусов общего пользования, адаптированных для перевозки инвалидов и других маломобильных групп населения </t>
  </si>
  <si>
    <t>Информация о доступной среде в транспортном комплексе</t>
  </si>
  <si>
    <t>https://mtseing.ru/dostupnaja-sreda</t>
  </si>
  <si>
    <t xml:space="preserve">Обучение по обслуживанию маломобильных групп населения </t>
  </si>
  <si>
    <t>1. Предоставление льготного проезда на автобусных маршрутах пригородного сообщения.                  
2. Направление в Минтранс России предложений по вопросу определения и нормативно-правового закрепления базовых требований доступности транспортного комплекса для инвалидов с учетом современных технических решений (письмо от 03.06.2024 № 16-07-1000/23-0-9)</t>
  </si>
  <si>
    <t>https://www.gov.spb.ru/gov/otrasl/c_transport/informaciya-dlya-malomobilnyh-grupp-naseleniya/</t>
  </si>
  <si>
    <t>В регионе не выявлено организаций отдыха и оздоровления, не имеющих собственных транспортных средств для перевозки пассажиров</t>
  </si>
  <si>
    <t>В 2024 году СПб ГБУ «Центр транспортного планирования Санкт-Петербурга» разрабатывался Региональный комплексный план транспортного обслуживания населения в Санкт-Петербурге до 2035 года с целью оптимизации маршрутной сети городского пассажирского транспорта с учетом обеспечения шаговой доступности до социально-значимых объектов.</t>
  </si>
  <si>
    <t>Доля автомобильных стоянок (парковок) на автомобильных дорогах общего пользования федерального, регионального
и местного значения соответствующих требованиям доступности для инвалидов</t>
  </si>
  <si>
    <t>Не менее 30% к 2026 году</t>
  </si>
  <si>
    <t>не менее 30%</t>
  </si>
  <si>
    <t>нет данных</t>
  </si>
  <si>
    <t>не менее 72% к 2026 году</t>
  </si>
  <si>
    <t>Доля остановочных пунктов пассажирского транспорта на автомобильных дорогах общего пользования федерального, регионального и местного значения и трамвайных остановок, соответствующих базовым требованиям доступности транспортного комплекса для инвалидов</t>
  </si>
  <si>
    <t>100% (экспертная оценка, базовые требования не установлены)</t>
  </si>
  <si>
    <t>Конкурсная документация содержит необходимые критерии оценки заявок или требования</t>
  </si>
  <si>
    <t>Доля автобусов, трамваев и троллейбусов , оборудованных для перевозки инвалидов в соответствии с базовыми требованиями доступности транспортного комплекса для инвалидов, разработка которых предусмотрена пунктом 4 раздела I Сводного плана</t>
  </si>
  <si>
    <t xml:space="preserve">100 (базовые требования не разработаны) </t>
  </si>
  <si>
    <t xml:space="preserve">75,3 (базовые требования не разработаны) </t>
  </si>
  <si>
    <t>Значение показателя на 2024 год не установлено</t>
  </si>
  <si>
    <t>отсутствует</t>
  </si>
  <si>
    <t>https://www.city4you.spb.ru</t>
  </si>
  <si>
    <t>1. Информация о льготном проезде в автобусах пригородного сообщения с 27 апреля по 31 октября 2024 года.
2. Информация Комитета по транспорту по исполнению Дорожной карты по повышению значений показателей доступности для инвалидов объектов и услуг в Санкт‑Петербурге (отчет за 2024 год)</t>
  </si>
  <si>
    <t>https://www.gov.spb.ru/gov/otrasl/c_transport/informaciya-dlya-malomobilnyh-grupp-naseleniya/;</t>
  </si>
  <si>
    <t>Применение цифровых решений, направленных на снижение использования льготными категориями граждан бумажных документов для подтверждения имеющихся у них льгот в сфере транспортного обслуживания</t>
  </si>
  <si>
    <t>2026-2030 годы</t>
  </si>
  <si>
    <t>1. В качестве носителя льготных проездных билетов используется Едина карта петербуржца и электронные карты с фотографией  (не требуется предъявления бумажных документов); 
2. В рамках развития ГИС СПб "Система электронного контроля оплаты проезда" внедрено мобилтьное приложение, предусматривающее возможность оплаты льготного проезда (виртуальный льготный проездной билет) Ориентировочных срок внедрения функционала 2026 год.</t>
  </si>
  <si>
    <t>Направление на курсы повышения квалификации</t>
  </si>
  <si>
    <t>не менее 70%</t>
  </si>
  <si>
    <t>1. Организация обучения по программе дополнительного профессионального образования повышение квалификации: «Оказание ситуационной и иной помощи инвалидам и маломобильным группам населения в соответствии с профессиональным стандартом «Ассистент (помощник)»; независимая оценка 3-го уровня квалификации по формированию безбарьерной среды 17.07-13.09.2024 для государственных нужд Санкт-Петербурга в 2024 году. 
2. Инструктажи с персоналом.
3. Во исполнение приказа Минтранса России от 03.03.2020 №61 в ГУП "Петербургский метрополитен" приказом от 31.12.2020 (с изменениями к нему от 30.12.2022 № 2033) утвержден перечень должностей работников, непоспредственно связанных с обслуживанием пассажиров из числа инвалидов и маломобильных групп населения, типовой конспект инструктажа и правила по этике при обслуживании пассажиров из числа инвалидов и маломобильных групп населения. При приеме на работу и ежегодно с работниками проводятся инструктажи, согласно Типовому конспекту и правилам по этике.
4. АО "СЗППК" Заключены договора с: 
Санкт-Петербургским региональным отделением общероссийской общественной организации инвалидов «Всероссийское общество глухих» (СПб РО ОООИ ВОГ).
Санкт – Петербургским государственным бюджетным учреждением «Центр медико-социальной реабилитации для инвалидов по зрению».  
 ООО «Региональный Учебно-Информационный Центр «Рубикон» (ООО «РУИЦ «Рубикон»).</t>
  </si>
  <si>
    <t>не менее 20%</t>
  </si>
  <si>
    <t>1. Обучение с целью повышение доступности для инвалидов объектов транспортной инфраструктуры, транспортных средств и предоставляемых транспортных услуг с ООО Научно-производственным объединением "Северо-Западный центр по подготовке специальных собак "СИМАРГЛ". 
2. Разработана и согласована с Санкт-Петербургской городской организацией Всероссийского общества инвалидов программа  повышения квалификации «Оказание ситуативной помощи на транспорте маломобильным группам населения».
3. 12 сотрудников метрополитена прошли обучение в СПб ГБОУ ДПО «Корпоративный университет Санкт-Петербурга» по программе «Подготовка инструкторов предприятий общественного транспорта в области оказания ситуационной помощи инвалидам и маломобильным группам пассажиров».
4. ОА "СЗППК" Заключены договора с: 
1. СПб РО ОООИ ВОГ.
2. СПб ГБУ «Центр медико-социальной реабилитации для инвалидов по зрению».  
3. ООО «РУИЦ «Рубикон».</t>
  </si>
  <si>
    <t xml:space="preserve">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Санкт-Петербурга утвержден председателем Комитета по транспорту Енокаевым В.К. 08.10.2024
</t>
  </si>
  <si>
    <t>План проведения плановых контрольных (надзорных) мероприятий на 2024 год в 2023 году не утверждался в связи с ограничениями, установленными постановлением Правительства РФ от 10.03.2022 № 336</t>
  </si>
  <si>
    <t>Копии протоколов заседания региональной рабочей группы прилагаются.</t>
  </si>
  <si>
    <t>Протокольные мероприятия выполнены или приняты к выполнению на постоянной основе.</t>
  </si>
  <si>
    <t>Доля единиц транспорта, приспособленных для использования инвалидами (от общего числа соответствующих транспортных средств), всего:</t>
  </si>
  <si>
    <t>Постановление Правительства Севастополя от 24.07.2017 № 548-ПП Об утверждении Порядка предоставления специальной меры социальной поддержки отдельных категорий граждан "Социальное такси"</t>
  </si>
  <si>
    <t>Приказ ГБУ СОН НАО «Комплексный центр социального обслуживания» от 29 декабря 2015 года № 604 "Об утверждении Положения о службе "социальное такси"</t>
  </si>
  <si>
    <t>Постановление Правительства Ханты-Мансийского автономного округа - Югры от 28 мая 2009 года № 131-п "О порядке и условиях предоставления социальных услуг службой "Социальное такси" учреждений социального обслуживания Ханты-Мансийского автономного округа - Югры"</t>
  </si>
  <si>
    <t>Распоряжение Правительства ХМАО - Югры от 26.04.2024 N 204-рп "О программе комплексного развития транспортной инфраструктуры Ханты-Мансийского автономного округа - Югры, комплексной схеме организации транспортного обслуживания населения общественным транспортом в Ханты-Мансийском автономном округе - Югре"</t>
  </si>
  <si>
    <t>Трансопртные предприятия самостоятельно проводят мероприятия по обучению и инструктажу по работе с маломобильными групппами населения</t>
  </si>
  <si>
    <t>Распоряжение Правительства ХМАО - Югры от 26.04.2024 N 204-рп "О программе комплексного развития транспортной инфраструктуры Ханты-Мансийского автономного округа - Югры, комплексной схеме организации транспортного обслуживания населения общественным транспортом в Ханты-Мансийском автономном округе - Югре; Распоряжение заместителя губернатора ХМАО - Югры от 31.03.2024 № 155-р "О межведомственной рабочей группе по вопросам повышения доступности для инвалидов объектов транспортной инфраструктуры, транспортных средств, предоставляемых услуг на территории Ханты-Мансийского автономного округа - Югры; Совет по делам инвалидов при Губернаторе Ханты-Мансийского автономного округа – Югры, проводимый в соответствии с Постановлением Губернатора автономного округа от 18 мая 2009 года № 65 «О Совете по делам инвалидов при Губернаторе Ханты-Мансийского автономного округа – Югры»; Рабочая группа по обеспечению условий доступности объектов и услуг, жилых помещений и общего имущества в многоквартирных домах, созданию безбарьерной среды для инвалидов и других маломобильных групп населения в Ханты-Мансийском автономном округе – Югре при заместителе Губернатора Ханты-Мансийского автономного округа – Югры (В.С. Кольцов), проводимая в соответствии с распоряжением заместителя Губернатора Ханты-Мансийского автономного округа – Югры от 19 марта 2024 года № 101-р «О рабочей группе по обеспечению условий доступности объектов и услуг, жилых помещений и общего имущества в многоквартирных домах, созданию безбарьерной среды для инвалидов и других маломобильных групп населения в Ханты-Мансийском автономном округе – Югре».</t>
  </si>
  <si>
    <t>Проведен мониторинг доступности для инвалидов объектов транспортной инфраструктуры, транспортных средств и представляемых транспортных услуг. Ведется работа по приведению в соответствие требованиям объектов придорожного сервиса на территории автономного округа.</t>
  </si>
  <si>
    <t>Распоряжение правительства ЕАО от 30.09.2015 N 309-рп (ред. от 09.07.2021) "Об утверждении Плана мероприятий ("дорожной карты") по повышению значений показателей доступности для инвалидов объектов и услуг в Еврейской автономной области"</t>
  </si>
  <si>
    <t>Постановление Правительства ЯНАО от 25.12.2014 № 1087-П «О порядке предоставления социальных услуг поставщиками социальных услуг»</t>
  </si>
  <si>
    <t>https://dtidh.yanao.ru/activity/1892/</t>
  </si>
  <si>
    <t xml:space="preserve">Доля автомобильных стоянок, расположенных на автомобильных дорогах регионального значения, с выделенными бесплатными парковочными местами для инвалидов, от общего числа автомобильных стоянок </t>
  </si>
  <si>
    <t>Доля парка общественного транспорта, оснащенного услугой текстового и аудиоинформирования</t>
  </si>
  <si>
    <t>Доля объектов, доступных для инвалидов и маломобильных групп населения</t>
  </si>
  <si>
    <t>Информация о доступности для инвалидов объектов транспортной инфраструктуры региона в разделе «Дорожно-транспортные учреждения» размещена на карте доступности социальных объектов информационно–аналитического портала государственной программы Российской Федерации «Доступная среда» (портал «Жить вместе»). Актуализация информации в 2024 году не требовалась</t>
  </si>
  <si>
    <t>https://ds.yanao.ru/AccessibleEnv/accessmap</t>
  </si>
  <si>
    <t>Информация о доступности для инвалидов объектов транспортной инфраструктуры, транспортных средств и предоставляемых транспортных услуг на территории региона (с указанием порядка предоставления дополнительных бесплатных услуг) размещена на официальном сайте департамента транспорта и дорожного хозяйства автономного округа, актуализация информации  по результатам проводимой работы проводится ежегодно</t>
  </si>
  <si>
    <t>https://dtidh.yanao.ru/activity/1892/
https://dtidh.yanao.ru/documents/active/328507/</t>
  </si>
  <si>
    <t>В целях снижения использования льготными категориями граждан бумажных документов для подтверждения имеющихся у них льгот в сфере транспортного обслуживания в Ямало-Ненецком автономном округе внедрена единая карта жителя Ямала «Морошка». Проект направлен на повышение удобства использования услуг и сервисов, в том числе транспортных услуг, путём применения информационных технологий</t>
  </si>
  <si>
    <t>Организовано повышение квалификации государственных и муниципальных служащих Ямало-Ненецкого автономного округа,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t>
  </si>
  <si>
    <t>Доля персонала, оказывающего услуги населению и прошедшего обучение (инструктирование) по вопросам, связанным с особенностями предоставления услуг инвалидам в зависимости от стойких расстройств функций организма (зрения, слуха, опорно-двигательного аппарата), от общего числа специалистов, оказывающих услуги населению</t>
  </si>
  <si>
    <t>Организовано ежегодное инструктирование/ обучение всех сотрудников организаций транспорта, исполнение должностных обязанностей которых связано с обеспечением доступности для инвалидов объектов транспортной инфраструктуры и услуг</t>
  </si>
  <si>
    <t>Организовано ежегодное обучение сотрудников организаций транспортного комплекса, исполнение должностных обязанностей которых связано с инструктированием по вопросам обеспечения доступности для инвалидов объектов транспортной инфраструктуры и услуг</t>
  </si>
  <si>
    <t>Показатели доступности для инвалидов объектов и услуг, мероприятия по поэтапному повышению значений показателей доступности для инвалидов объектов транспортной инфраструктуры и транспортных средств предусмотрены Планом мероприятий ("дорожной картой") по повышению значений показателей доступности для инвалидов объектов и услуг в ЯНАО, утвержденным постановлением Правительства ЯНАО от 28.11.2019 № 1245-П</t>
  </si>
  <si>
    <t>Развитие маршрутов регулярных перевозок, обеспечивающих доступность социально значимых объектов (поликлиники, больницы, школы, МФЦ)</t>
  </si>
  <si>
    <t>Включение в конкурсную документацию на право осуществления перевозок пассажиров автомобильным и городским наземным электрическим транспортом условий по обеспечению долступности транспортного средства для инвалидов</t>
  </si>
  <si>
    <t>приобретение транспортных средств автомобильного и городского наземного электрического транспрта, оборудованного для перевозки инвалидов, а также оснащение транспортных средств специализированными устройствами, необходимыми для перевозки всех категорий инвалидов</t>
  </si>
  <si>
    <t>Обеспечениеи доступности для инвалидов административных зданий исполнительных органов и органов местного самоуправления</t>
  </si>
  <si>
    <t>интернет сервис «Транспорт online» на сайте: www.yargortrans.ru.</t>
  </si>
  <si>
    <t>Ведется на постоянной основе</t>
  </si>
  <si>
    <t>Сводный план мероприятий по повышению доступности объектов транспортной инфраструктуры, транспортных средств и предоставляемых на них транспортных услуг на период с 2023 по 2030 годы Ярославской области - утвержден министром транспорта Ярославской области 20.05.2024</t>
  </si>
  <si>
    <t>Количество учреждений социального обслуживания населения, предоставляющих услуги «социальное такси»</t>
  </si>
  <si>
    <t>единиц</t>
  </si>
  <si>
    <t xml:space="preserve">Услуга «Социального такси» предоставляется на территории 18 муниципальных образований Челябинской области на основании положений о деятельности службы «Социальные такси», утвржденных муниципальными актами. </t>
  </si>
  <si>
    <t>Выявление эффективных практик по адаптации объектов транспортной инфраструктуры в соответствии с требованиями их доступности для инвалидов</t>
  </si>
  <si>
    <t xml:space="preserve">Количество адаптированных маршрутов с учетом концепции шаговой доступности </t>
  </si>
  <si>
    <t>процедура</t>
  </si>
  <si>
    <t>https://zhit-vmeste.ru/map/</t>
  </si>
  <si>
    <t>Информация о доступности для инвалидов и объектов транспортной инфраструктуры на карте доступности «Жить вместе» размещена на официальном сайте Министерства дорожного хозяйства и транспорта Челябинской области. Обеспечен доступ граждан к информации о расписании движения транспортных средств, оборудованных  для перревозки маломобильных групп населения, а также о движении транспортных средств в режиме реального времени в г. Челябинске. Функционируют платформы «Яндекс» и «2ГИС» в части отображения местонахождения транспортных средств.</t>
  </si>
  <si>
    <t xml:space="preserve">https://zhit-vmeste.ru/
https://gortrans74.ru/#chelyabinsk
</t>
  </si>
  <si>
    <t>Разработка цифровых решений, направленных на снижение использования льготными категориями граждан бумажных документов</t>
  </si>
  <si>
    <t>Федеральным льготникам предоставлена возможность проезда на городском транспорте и автомобильном транспорте пригородного сообщения на основании единого социального проездного билета (персонифицированной социальной электронной карты), приобретаемого по льготной стоимости. Проезд по указанной карте осуществляется в городах Челябинске, Златоусте и Миассе.</t>
  </si>
  <si>
    <t xml:space="preserve">Организовано проведение инструктирования и обучения сотрудников организацийтранспортного комплекса Челябинской области,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t>
  </si>
  <si>
    <t xml:space="preserve">Министерством дорожного хозяйства и транспорта Челябинской области подготовлены и направлены в адрес Губернатора Челябинской области предложения по активизации использования общественного транспорта (низкопольных автобусов и трамваев) МГН. </t>
  </si>
  <si>
    <t>Доля автомобильных стоянок (парковок) на автодорогах общего пользования регионального, межмуниципального и местного значения, соответствующих требованиям для инвалидов</t>
  </si>
  <si>
    <t>процент</t>
  </si>
  <si>
    <t>Плановое значение целевого показателя на 2024 год не установлено.</t>
  </si>
  <si>
    <t>Доля тротуаров и пешеходных путей передвиженияч на автодорогах общего пользования регионального, межмуниципального и местного значения, соответствующих требованиям доступности для инвалидов</t>
  </si>
  <si>
    <t>Доля светофорных объектов, соответствующих требованиям доступности для инвалидов, на автомобильных дорогах регионального, межмуниципального  и местного значения</t>
  </si>
  <si>
    <t>Доля остановочных пунктов пассажирского транспорта на автомобильных дорогах регионального, межмуниципального и местного значения, соответствующих базовым требованиям доступности транспортного комплекса для инвалидов</t>
  </si>
  <si>
    <t>1. Доля автобусов, приспособленных для использования инвалидами.                                                                                                             2. Доля городского наземного электрического транспорта, приспособленных для использования инвалидами</t>
  </si>
  <si>
    <t xml:space="preserve">процент                                                                                                                                                                                                                                                                                                                                                                                                                                                                            </t>
  </si>
  <si>
    <t>Плановое значение целевого  показателя для автобусов и городского наземного электрического транспорта на 2024 год не установлено.</t>
  </si>
  <si>
    <t>Доля объектов транспортной инфраструктуры, соответствующих базовым требованиям доступности транспортного комплекса для инвалидов.</t>
  </si>
  <si>
    <t>https://zhit-vmeste.ru/map/?vid=1&amp;sub=405#map</t>
  </si>
  <si>
    <t>На официальном сайте Министерства транспорта Ульяновской области размещена информация: расписание движения пригородных поездов, расписание аэропорта Ульяновск (Баратаевка), расписание движения автобусов по междугородным и пригородным маршрутам (от автовокзала, автостанций и кассовых пунктов), расписание движения автобусов по пригородным маршрутам (от остановочных пунктов Ульяновской области), сводное расписание движения автобусов по сезонным межмуниципальным маршрутам регулярных перевозок в пригородном сообщении, маршруты по г.Ульяновску, обслуживаемые с предоставлением льгот на проезд, информация о предоставляемых государственных услугах.</t>
  </si>
  <si>
    <t xml:space="preserve">https://transport.ulregion.ru                                                                                </t>
  </si>
  <si>
    <t>Министерством социального развития Ульяновской области внесены изменения в постановление Правительства Ульяновской области от 12.05.2015 № 190-П "Об организации перевозок отдельных категорий граждан на общественном транспорте на территории Ульяновской области" (в редакции постановления Правительства Ульяновской области от 27.12.2024 № 804-П "О внесении изменений в постановление Правительства Ульяновской области от 12.05.2025 № 190-П"), предусматривающее введение с 01 января 2025 года новой электронной формы единого месячного социального билета (ЕСБ) с использованием карты национальной платёжной системы "Мир" (банковской карты). Для использования электронного ЕСБ необходимо: зарегистрироваться в интерактивном сервисе "Карта жителя Ульяновской области", размещенном на сайте транспортного оператора "ЭлТранС" по абонентскому номеру телефонной связи; обратиться в Центр по предоставлению государственных и муниципальных услуг "Мои документы" (МФЦ) для зарешения регистрации транспортного приложения на банковской карте, индентификации личности и подтверждения права на льготный проезд со следующими документами: документ, удостоверяющий личность, СНИЛС, документы, подтверждающие право на льготный проезд; пополнить транспортное приложение на банковской карте посредством использования интерактивного сервиса "Карта жителя Ульяновской области".</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</si>
  <si>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РФ и законодательством Ульяновской области, прошедших обучение или инструктирование</t>
  </si>
  <si>
    <t>не менее 50,0%</t>
  </si>
  <si>
    <t>Обучение сотрудников транспортного комплекса проводится в соответствии со сроками и периодичностью прохождения обучения. Инструктирование сотрудников предприятий проводится на постоянной основе, по мере приёма на работу новых сотрудников.</t>
  </si>
  <si>
    <t>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РФ и законодательством Ульяновской области, прошли обучение по программам дополнительного профессионального образования</t>
  </si>
  <si>
    <t>не менее 5,0%</t>
  </si>
  <si>
    <t>Остановочный пункт с пандусом для инвалидов</t>
  </si>
  <si>
    <t>Удельный вес парка подвижного состава автомобильного и городского наземного электрического транспорта общего пользования, оборудованного для перевозки инвалидов и других маломобильных групп населения, в парке подвижного состава</t>
  </si>
  <si>
    <t>Удельный вес объектов транспортной инфраструктуры, доступных для инвалидов (в общей численности объектов транспортной инфраструктуры: остановки, автовокзалы (автостанции), пешеходные переходы, железнодорожные вокзалы)</t>
  </si>
  <si>
    <t>Доля сотрудников в сфере транспорта, прошедших инструктирование и/или обучение по вопросам, связанным с обеспечением доступности для инвалидов объектов и услуг в сфере транспорта, в общей численности сотрудников, предоставляющих услуги в сфере транспорта</t>
  </si>
  <si>
    <t xml:space="preserve">Приказ министерства социальной защиты и семейной политики Тамбовской области от 17.02.2025 №252-ф "Об утверждении порядка предоставления услуги "Социальное такси" в областных государственных учреждениях социального обслуживания населения"
</t>
  </si>
  <si>
    <t>Необходимость не выявлена. Соответствующих обращений от организаций отдыха и оздоровлений не поступало</t>
  </si>
  <si>
    <t>Количество оборудованных светофорных объектов в год, наиболее значимых для слепых и слабовидящих граждан, устройствами звукового сигнала</t>
  </si>
  <si>
    <t xml:space="preserve">Доля единиц транспорта, приспособленного для использовании инвалидами </t>
  </si>
  <si>
    <t>Доля объектов, доступных для инвалидов и маломобильных групп населения в сфере транспортной инфраструктуры (от общего количества таких объектов)</t>
  </si>
  <si>
    <t>https://zhit-vmeste.ru/map/?vid=1&amp;sub=400&amp;type=628&amp;name=&amp;addr=&amp;check_1=&amp;check_2=&amp;check_3=&amp;check_4=&amp;check_5=#map</t>
  </si>
  <si>
    <t>Проведение обучение сотрудников,  исполнение должностных обязанностей которых связано с обеспечением доступности для инвалидов объектов транспортной инфраструктуры и услуг. Все сотрудники организаций траснпортной отрасли проходят ежедневный инструктаж по работе с инвалидами и МГН</t>
  </si>
  <si>
    <t>План мероприятий ("дорожная карта") "Повышение значений показателей доступности для инвалидов и маломобильных групп населения объектов и услуг в Тамбовской области 
(2014 - 2030 годы)", утвержденный распоряжением администрации Тамбовской области от 16.08.2022 № 6616-р</t>
  </si>
  <si>
    <t>https://ntagil.org/upload/iblock/062/qvqa62ghyjryxstebx1w1ermicxwyiuw/REESTR-.docx</t>
  </si>
  <si>
    <t xml:space="preserve">Доля улиц, адаптированных для передвижения инвалидов (обеспечение безбарьерного сопряжения тротуаров с проезжими частями улиц, тактильная плитка на переходах, пандусы и т.д) от общего числа улиц в муниципальном образовании "город Екатеринбург" </t>
  </si>
  <si>
    <t xml:space="preserve">Подготовка инструкторов предприятий общественного транспорта для обучения (инструктажа) персонала по оказанию ситуационной помощи инвалидам и маломобильным группам пассажиров </t>
  </si>
  <si>
    <t xml:space="preserve">Разработка сводного плана нецелесообразна. С 2014 году на территории Свердловской области реализуются комплексная программа Свердловской области «Доступная среда», утвержденная постановлением Правительства Свердловской области от 22.01.2014 № 23-ПП, а также План мероприятий («дорожная карта») по повышению значений показателей доступности для инвалидов объектов и услуг в Свердловской области, утвержденный постановлением Правительства Свердловской области от 22.09.2015 № 844-ПП 
</t>
  </si>
  <si>
    <t>Отсутствие информации в салоне транспортного сред-ства, осуществляющего деятельность по перевозкам пассажиров и багажа легковым такси на передней панели автомобиля таблицы брайля</t>
  </si>
  <si>
    <t>Постановление Правительства Тюменской области от 27.09.2011 № 319-п «Об утверждении положения об организации деятельности служб транспортного обслуживания отдельных категорий граждан в Тюменской области»</t>
  </si>
  <si>
    <t>https://gis.72to.ru/map/osi/#/</t>
  </si>
  <si>
    <t>Доля транспортных средств  автомобильного и городского  наземного электрического транспорта, оборудованных для перевозки  инвалидов в соответствии с базовыми  требованиями доступности транспортного комплекса для  инвалидов</t>
  </si>
  <si>
    <t>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прошли обучение по программам  дополнительного профессионального образования, согласованным с  общественными организациями инвалидов</t>
  </si>
  <si>
    <t>Создание и развитие службы "социального такси"</t>
  </si>
  <si>
    <t>Приказ Министерства социальной защиты Сахалинской области от 09.09.2021 № 272-н; приказ ГБУ "Центр социального обслуживания населения Сахалинской области" от 01.06.2023 № 66-од</t>
  </si>
  <si>
    <t>Доля муниципальных и межмуниципальных маршрутов транспорта общего пользования к организациям отдыха и оздоровления, нуждающихся в адаптации в приоритетном порядке</t>
  </si>
  <si>
    <t xml:space="preserve">Доля маршрутов, нуждающихся в развитии с учетом концепции шаговой доступности, в части совершенствования маршрутной сети транспорта общего пользования, а также пешеходных путей передвижения, обеспечивающих доступность социально-значимых объектов </t>
  </si>
  <si>
    <t xml:space="preserve">Обустройство тротуаров и пешеходных путей передвижения для инвалидов 
в соответствии с требованиями по обеспечению их доступности для инвалидов </t>
  </si>
  <si>
    <t>Количество конурсных процедур на осуществление перевозок пассажиров автомобильным и городским наземным электрическим транспортом, содержащих в конкурсной документации условия  по обеспечению доступности транспортного средства для инвалидов от общего числа конкурсных процедур на осуществление перевозок пассажиров автомобильным и городским наземным электрическим транспортом</t>
  </si>
  <si>
    <t>Доля транспортных средств, оборудованных для перевозки инвалидов</t>
  </si>
  <si>
    <t xml:space="preserve">Оборудование объектов транспортной инфраструктуры специализированными средствами, необходимыми
для обслуживания всех категорий инвалидов
</t>
  </si>
  <si>
    <t>не устанавливался</t>
  </si>
  <si>
    <t>https://zhit-vmeste.ru/map/?vid=1&amp;sub=397&amp;type=628&amp;name=&amp;addr=&amp;check_1=&amp;check_2=&amp;check_3=&amp;check_4=&amp;check_5=#map</t>
  </si>
  <si>
    <t>https://mintrans.sakhalin.gov.ru/content/dostupnaya-sreda?cid=38</t>
  </si>
  <si>
    <t>Изменение порядка обеспечения социальными талонами на проезд автомобильным транспортом общего пользования:
1) разработка нормативного правого акта;
2) проработка технических решений реализации проекта.</t>
  </si>
  <si>
    <t>2025-2030</t>
  </si>
  <si>
    <t>1) нормативный правой акт находится в стадии разработки;
2) технические решения прорабатываются</t>
  </si>
  <si>
    <t>Устройство тротуара</t>
  </si>
  <si>
    <t>Доля остановочных пунктов пассажирского транспорта на автомобильных дорогах общего пользования регионального и межмуниципального, местного значения и трамвайных остановок, соответствующих базовым требованиям доступности транспортного комплекса для инвалидов</t>
  </si>
  <si>
    <t>Наличие  с 2024 года в соответствующей конкурсной документации критериев заявок, в соответствии с которыми оценивается оборудование для перевозки инвалидов, условия по обеспечению доступности транспортного средства для инвалидов или обязательное требованием к транспортному средству, которое будет испгользоваться при осущесвтлении перевозки</t>
  </si>
  <si>
    <t>С 2024 года вся конкурсная документация содержат необходимые критерии оценки заявок или требования</t>
  </si>
  <si>
    <t>Доля объектов транспортной инфраструктуры, соответствующих базовым требованиям доступности транспортного комплекса для инвалидов: остановочные пункты на автомобильных дорогах; автостанции; автовокзалы; ж/д вокзалы</t>
  </si>
  <si>
    <t>Информация о соблюдении положений законадательства Российской Федерации и законадательства Саратовской области, регулирующих отношения в сфере обеспечения беспрепятственного доступа инвалидов к объектам социальной, инженерной и транспортной инфраструктур и к предоставляемым в них услугам на территории Саратовской области</t>
  </si>
  <si>
    <t xml:space="preserve">Проведение инструктирования или обучения специалистов, работающих с инвалидами, по вопросам, связанным с обеспечением доступности для них объектов и услуг </t>
  </si>
  <si>
    <t>чел</t>
  </si>
  <si>
    <t>Проведение инструктирования или обучения специалистов, работающих с инвалидами, по вопросам, связанным с обеспечением доступности для них объектов и услуг</t>
  </si>
  <si>
    <t>Проведение обучения по программам дополнительного профессионального образования, согласованным с общественными организациями инвалидов, сотрудников организаций транспортного комплекса, исполнение должностных обязанностей которых связано с инструктированием по вопросам обеспечения доступности для инвалидов объектов транспортной инфраструктуры и услуг</t>
  </si>
  <si>
    <t>Распоряжение Правительства Рязанской области от 30.09.2015 № 477-р (ред. от 18.12.2020) "Об утверждении плана мероприятий ("дорожной карты") по повышению значений показателей доступности для инвалидов объектов и услуг на территории Рязанской области"</t>
  </si>
  <si>
    <t>Доля единиц транспорта, приспособленных для использования инвалидами (от общего числа соответствующих транспортных средств):</t>
  </si>
  <si>
    <t>https://zhit-vmeste.ru/map/?vid=1&amp;sub=394&amp;type=628&amp;name=&amp;addr=&amp;check_1=&amp;check_2=&amp;check_3=&amp;check_4=&amp;check_5=#map</t>
  </si>
  <si>
    <t>На официальном сайте Минтранса Рязанской области создан раздел «Доступная среда», где размещена информация по созданию условий доступности услуг маломобильных групп населения в сфере транспорта, уточнены контактные данные автовокзалов, автостанций для оповещения перевозчика о предстоящей поездке инвалидом на междугороднем сообщении, информация руководителям по мероприятиям, направленным на повышение качества обслуживания пассажиров из числа инвалидов, ссылки на сайты www.bus62.ru и www.citybus62.ru, где в режиме реального времени можно видеть движение общественного транспорта</t>
  </si>
  <si>
    <t>https://mintrans.ryazan.gov.ru/documents/dostupnaya_sreda/</t>
  </si>
  <si>
    <t xml:space="preserve">Нет </t>
  </si>
  <si>
    <t>Введение с 01.05.2023 безналичной системы проезда, в том числе для льготных категорий граждан в транспорте Ростовской области по муниципальным и межмуниципальным маршрутам Ростовской области (Распоряжение Правительства Ростовской области от 13.06.2018 № 304 «О пилотном проекте по внедрению электронной системы учета проезда отдельных категорий граждан в городе Ростове-на-Дону»)</t>
  </si>
  <si>
    <t>Информацией не располагаем</t>
  </si>
  <si>
    <t>Нет, нецелесообразно (в соответствии с действующим законодательством все юридические лица , в том числе объекты транспортной инфраструктуры, должны проводить мероприятия по доступности услуг для инвалидов</t>
  </si>
  <si>
    <t>Приказ ГБУСО «Центр социального обслуживания  г. Пскова»  от 05.07.2015 № 30 «Об утверждении положения о порядке оказания транспортных услуг инвалидам, гражданам пожилого возраста и другим социально незащищенным категориям населения», Приказ ГБУСО «Центр социального обслуживания  г. Великие Луки»  от 03.10.2013 № 57 «Об утверждении положения о порядке оказания транспортных услуг инвалидам, гражданам пожилого возраста и другим социально незащищенным категориям населения»</t>
  </si>
  <si>
    <t>На сайте ГППО «Псковпассажиравтотранс» размещено расписание движения низкопольных автобусов, оснащенных специальным оборудованием для облегчения посадки и высадки людей с ограниченными возможностями.</t>
  </si>
  <si>
    <t>http://online.pskovbus.ru/</t>
  </si>
  <si>
    <t xml:space="preserve">Проводятся ежеквартальные совещания в рамках Рабочей группы  где обсуждается, в том числе вопрос   единого способа подтверждения инвалидности  для проезда в общественном транспорте без предъявления бумажных долкументов. Работа по данному направлению продолжается. </t>
  </si>
  <si>
    <t>2.12. Организация транспортного обслуживания инвалидов ("социальное такси")</t>
  </si>
  <si>
    <t>Услуга регулируется порядком предоставления отдельным категориям граждан специализированной транспортной услуги службой «Социальное такси», утвержденным внутренними приказами учреждений социального обслуживания.</t>
  </si>
  <si>
    <t>Численность инвалидов, воспользовавшихся услугами "социального такси" в Новгородской области</t>
  </si>
  <si>
    <t>Приказ министерства труда, семейной и социальной политики Новгородской области от 13.12.2021 № 915 «Об утверждении типового порядка предоставления услуг по транспортному обслуживанию инвалидов («социальное такси»)</t>
  </si>
  <si>
    <t xml:space="preserve">Документ планирования регулярных перевозок пассажиров и багажа по маршрутам регулярных перевозок автомобильным транспортом и городским наземным электрическим транспортом на территории Нижегородской области разработанный с учетом результатов научно-исследовательских работ, выполненных: АО "Институт "Стройпрект" работы по разработке и созданию цифровой интеллектуальной маршрутной сети; ООО "Строй Инвест Проект" работы по проекту "Разработка регионального стандарта транспортного обслуживания населения и регионального комплексного плана транспортного обслуживания населения на территории Нижегородской области, а также формирование перспективной маршрутной сети пассажирского транспорта общего пользования на территории Нижегородской области"                                       </t>
  </si>
  <si>
    <t>Доля автомобильных стоянок (парковок) на автомобильных дорогах общего пользования регионального и межмуниципального, местного значения, соответствующих требованиям доступности для инвалидов</t>
  </si>
  <si>
    <t>парковки на автодорогах регионального и межмуниципального значения на балансе отсутствуют</t>
  </si>
  <si>
    <t>не установлен
(к 2030 г. 73,2%)</t>
  </si>
  <si>
    <t>Доля тротуаров и пешеходных путей передвижения на автомобильных дорогах регионального и межмуниципального, местного значения, соответствующих требованиям доступности для инвалидов</t>
  </si>
  <si>
    <t>не установлен
(к 2030 г. 63,6%)</t>
  </si>
  <si>
    <t>Доля светофорных объектов на автомобильных дорогах регионального и межмуниципального, местного значения, соответствующих требованиям доступности для инвалидов</t>
  </si>
  <si>
    <t>не установлен
(к 2030 г. 64,7%)</t>
  </si>
  <si>
    <t>В случае проведения конкурса по заключению государственного или муниципального контракта на выполнение юридическим лицом, индивидуаль
ным предпринимателем, с которыми заключен государственный или муниципальный контракт (далее - подрядчик), работ, связанных с осуществле нием регулярных перевозок по регулируемым тарифам</t>
  </si>
  <si>
    <t>не установлено                                                                                              (к 2030 г. 100%)</t>
  </si>
  <si>
    <t>─</t>
  </si>
  <si>
    <t>https://zhit-vmeste.ru/map/?vid=2&amp;sub=385&amp;type=628&amp;name=&amp;addr=&amp;check_1=&amp;check_2=&amp;check_3=&amp;check_4=&amp;check_5=&amp;PAGEN_1=40;</t>
  </si>
  <si>
    <t>https://zhit-vmeste.ru/map/?vid=2&amp;sub=386&amp;type=628&amp;name=&amp;addr=&amp;check_1=&amp;check_2=&amp;check_3=&amp;check_4=&amp;check_5=</t>
  </si>
  <si>
    <t>https://mintrans.novreg.ru/activity/automobile https://mintrud.novreg.ru</t>
  </si>
  <si>
    <t>велась доработка сайта транспортнызх предприятий (у которых имеется сайт)</t>
  </si>
  <si>
    <t>Проведение инструктирования или обучения специалистов,
работающих с инвалидами, по вопросам, связанным с обеспечением доступности для них объектов и услуг</t>
  </si>
  <si>
    <t>Прошли обучение 10 сотрудников траснпортных предприятий</t>
  </si>
  <si>
    <t>В соответствтии с бюджетом расходов в АО "СЗППК" на 2024 год было запланировано обучение работников компании правилам обслуживания инвалидов и маломобильных пассажиров</t>
  </si>
  <si>
    <t>https://mintrans.gov-murman.ru/activities/presentation/</t>
  </si>
  <si>
    <t>Создание и развитие служб «социального такси» на территории Мурманской области</t>
  </si>
  <si>
    <t>постановление Правительства Мурманской области от 24.08.2015 № 370-ПП «Об утверждении Положения о предоставлении услуги «Социальное такси» в Мурманской области»</t>
  </si>
  <si>
    <t xml:space="preserve">Количество граждан, которые получили услугу 
«социальное такси» 
</t>
  </si>
  <si>
    <t>не менее 3000</t>
  </si>
  <si>
    <t>—</t>
  </si>
  <si>
    <t xml:space="preserve">Сформированы ежегодные доклады о результатах реализации мероприятий "Плана мероприятий на период с 2024 по 2030 годы ("дорожная карта") по повышению на территории Ленинградской области доступности для инвалидов объектов транспортной инфраструктуры, транспортных средств и предоставляемых на них транспортных услуг" </t>
  </si>
  <si>
    <t>Развитие транспортных маршрутов, обеспечивающих доступность социально-значимых объектов (поликлиники, больницы, школы, МФЦ и т.д.), разработанных совместно с общественными организациями инвалидов</t>
  </si>
  <si>
    <t xml:space="preserve"> 57,6
</t>
  </si>
  <si>
    <t>не менее 15%</t>
  </si>
  <si>
    <t>Учет не ведется</t>
  </si>
  <si>
    <t>Установка и модернизация светофорных объектов с учётом их оснащения устройствами звукового сопровождения пешеходов</t>
  </si>
  <si>
    <t>Обустройство остановочных пунктов пассажирского транспорта на автомобильных дорогах общего пользования и трамвайных остановок специальными средствами для инвалидов, передвигающихся в креслах-колясках, инвалидов  с нарушениями зрения и слуха</t>
  </si>
  <si>
    <t>не менее 7 %,</t>
  </si>
  <si>
    <t>Доля административных зданий исполнительных органов Ленинградской области в сфере транспорта, обеспеченных доступностью для инвалидов</t>
  </si>
  <si>
    <t>Публичный доклад о ходе реализации положений Конвенции о правах инвалидов в 2024 году</t>
  </si>
  <si>
    <t xml:space="preserve"> В соответсвии с "Планом мероприятий на период с 2024 по 2030 годы ("дорожная карта") по повышению на территории Ленинградской области доступности для инвалидов объектов транспортной инфраструктуры, транспортных средств и предоставляемых на них транспортных услуг" информация по итогам 2024 размещается в 2025 году</t>
  </si>
  <si>
    <t>Включение в контракты, в том числе заключаемые по итогам закупочных процедур, предметом которых выступают выполнение работ (оказание услуг) по разработке и модернизации интерфейсов Интернет-ресурсов и мобильных приложений, используемых для организации транспортного обслуживания граждан, условий по обеспечению доступности таких ресурсов и приложений для инвалидов по зрению</t>
  </si>
  <si>
    <t>не установлен</t>
  </si>
  <si>
    <t xml:space="preserve">Проведение инструктирования или обучения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t>
  </si>
  <si>
    <t>Проведение обучения по программам дополнительного профессионального образования, согласованным с общественными организациями инвалидов, сотрудников организаций транспортного комплекса, исполнение должностных обязанностей которых связано с инструктированием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Мурманской области</t>
  </si>
  <si>
    <t>Сводный план мероприятий, утв. Министром транспорта и дорожного хозяйства Мурманской области от 15.01.2024</t>
  </si>
  <si>
    <t>Распоряжение Правительства Ленинградской области от 28.12.2024 № 891-р "Об утверждении Плана мероприятий на период с 2024 по 2030 годы ("дорожная карта") по повышению на территории Ленинградской области доступности для инвалидов объектов транспортной инфраструктуры, транспортных средств и предоставляемых на них транспортных услуг"</t>
  </si>
  <si>
    <t xml:space="preserve">Проведение в рамках регионального государственного контроля за осуществлением перевозок пассажиров и багажа легковым такси государственного контроля (надзора) за обеспечением доступности для инвалидов объектов социальной, инженерной и транспортной инфраструктур и предоставляемых услуг </t>
  </si>
  <si>
    <t>Установленные маршруты в междугородном, пригородном и муниципальном сообщении обеспечивают досупность к организациям отдыха и оздоровления</t>
  </si>
  <si>
    <t xml:space="preserve">Установленные маршруты в междугородном, пригородном и муниципальном сообщении обеспечивают доступность социально-значимых объектов </t>
  </si>
  <si>
    <t>Проведена инвентаризация в рамках организации работы по созданию реестра парвочного места</t>
  </si>
  <si>
    <t xml:space="preserve">Информация размещена на интернет-портале «Жить вместе» о создании условий в сфере транспорта в 2024г. для инвалидов и маломобильных групп населения в Республике Дагестан. </t>
  </si>
  <si>
    <t xml:space="preserve">Доля автомобильных стоянок (парковок) на автомобильных дорогах общего пользования регионального и местного значения, соответствующих требованиям доступности для инвалидов </t>
  </si>
  <si>
    <t>до 2026г. 30%</t>
  </si>
  <si>
    <t xml:space="preserve">Доля остановочных пунктов пассажирского транспорта на автомобильных дорогах общего пользования регионального и местного значения, соответствующих базовым требованиям доступности транспортного комплекса для инвалидов </t>
  </si>
  <si>
    <t>до 2026г. 10%</t>
  </si>
  <si>
    <t xml:space="preserve">Доля транспортных средств автомобильного и городского наземного электрического транспорта, оборудованных для перевозки инвалидов, в соответствии с базовыми требованиями доступности транспортного комплекса для инвалидов </t>
  </si>
  <si>
    <t xml:space="preserve">Доля объектов транспортной инфраструктуры, соответствующих базовым требованиям доступности транспортного комплекса для инвалидов   </t>
  </si>
  <si>
    <t>25% до 2026г.</t>
  </si>
  <si>
    <t>Обеспечение доступности для инвалидов административных зданий исполнительных органов и органов местного самоуправления в сфере транспорта</t>
  </si>
  <si>
    <t>https://zhit-vmeste.ru/map/?ELEMENT_ID=233615, https://zhit-vmeste.ru/map/?ELEMENT_ID=233819</t>
  </si>
  <si>
    <t xml:space="preserve">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прошедших обучение или инструктирование </t>
  </si>
  <si>
    <t xml:space="preserve">Министерством транспорта и дорожного хозяйства РД была проведена работа по информированию предприятий и организаций транспортного комплекса всех форм собственности о необходимости обучения (инструктирования) всех сотрудников, которые взаимодействуют с инвалидами при оказании им транспортных услуг. По полученной информации все сотрудники транспортных предприятий и организаций региона прошли (инструктирование) для работы с инвалидами и маломобильными группами населения в соответствии со сроками и периодичностью прохождения обучения (инструктирования). </t>
  </si>
  <si>
    <t>Постановление правительства ЕАО от 26.12.2023 № 616-пп  "Об утверждении государственной программы Еврейской автономной области "Повышение безопасности дорожного движения" на 2024 - 2029 годы", распоряжение правительства ЕАО от 30.09.2015 № 309-рп (ред. от 09.07.2021) "Об утверждении Плана мероприятий ("дорожной карты") по повышению значений показателей доступности для инвалидов объектов и услуг в Еврейской автономной области"</t>
  </si>
  <si>
    <t>Доля объектов транспортной инфраструктуры, соответствующих базовым требованиям доступности транспортного комплекса для инвалидов, в 2025 году не менее 20 %</t>
  </si>
  <si>
    <t>К концу 26 года - не менее 20 %</t>
  </si>
  <si>
    <t>Работа проведена в 2023 году</t>
  </si>
  <si>
    <t>до 2030 года</t>
  </si>
  <si>
    <t>К концу 2024 года доля сотрудников не менее 15%</t>
  </si>
  <si>
    <t>К концу 2024 года доля сотрудников не менее 10%</t>
  </si>
  <si>
    <t>эти же данные представлены как численность работников (см. пункт 26)</t>
  </si>
  <si>
    <t>Приказ министерства транспорта Калужской области от 30.05.2024 № 151 «Об утверждении Сводного плана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на территории Калужской области»</t>
  </si>
  <si>
    <t>Уровень удовлетворенности</t>
  </si>
  <si>
    <t>Постановление Правительства Кировской области от 15.12.2023 № 691-П "Об утверждении государственной программы Кировской области "Социальная поддержка и социальное обслуживание граждан". . Комплексными центрами социального обслуживания населения, подведомственными министерству социального развития Кировской области, осуществляется бесплатная доставка специализированным транспортом до  медицинских организаций и социальных объектов граждан, относящихся к категориям инвалидов и граждан в возрасте 65 лет и старше</t>
  </si>
  <si>
    <t>не менее 40</t>
  </si>
  <si>
    <t>Нет, в связи с доработкой положения о региональном государственном контроле (надзоре) в сфере перевозок пассажиров и багажа легковым такси</t>
  </si>
  <si>
    <t>Включение в конкурсную документацию на осуществление перевозок пассажиров автомобильным и городским наземным электрическим транспортом условий  по обеспечению доступности транспортного средства для инвалидов</t>
  </si>
  <si>
    <t>Проверка не проводилась в связи с мораторием</t>
  </si>
  <si>
    <t>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прошли обучение по программам дополнительного профессионального образования, согласованным с общественными организациями инвалидов</t>
  </si>
  <si>
    <t xml:space="preserve">Не объявлялись в связи с действием постановления Правительства Российской Федерации от 10.03.2022 № 336 </t>
  </si>
  <si>
    <t>Не направлялись в связи с отсутствием информации о нарушении обязательных требований законодательства</t>
  </si>
  <si>
    <t>Не составлялись в связи с отсутствием проверок</t>
  </si>
  <si>
    <t>Распоряжением Правительства Кемеровской области - Кузбасса от 23.07.2020 № 473-р (ред. от 13.07.2022) "Об утверждении плана мероприятий по реализации рекомендаций, содержащихся в заключительных замечаниях Комитета по правам инвалидов ООН по первоначальному докладу Российской Федерации о ходе выполнения Конвенции о правах инвалидов" установлен Реестр доступности значимых (приоритетных) для инвалидов инфраструктурных объектов, транспортных средств общественного транспорта и транспортных маршрутов, содержащий описание пути следования к объектам пассажирским транспортом и указанием маршрута движения с использованием пассажирского транспорта</t>
  </si>
  <si>
    <t>Доля парка подвижного состава автомобильного и городского наземного электрического транспорта общего пользования, оборудованного для перевозки инвалидов и других МГН, в парке этого подвижного состава (автобусного, трамвайного, троллейбусного)
в Кемеровской области – Кузбассе (процентов)</t>
  </si>
  <si>
    <t>https://mtk42.ru/ru/activity/dostupnaya-sreda/
https://kpat.ru/reference-Information/reestr-dostupnosti-znachimykh-prioritetnykh-dlya-invalidov-infrastrukturnykh-obektov-transportnykh-s/
https://airkem.ru/passengers/information/disabled/
https://www.aerokuz.ru/passazhiram/informatsiya-dlya-passazhirov-iz-chisla-invalidov-i-drugikh-lits-s-ogranicheniyami-zhiznedeyatelnosti
https://www.rzd.ru/ru/9523
https://kuzbass-prigorod.ru</t>
  </si>
  <si>
    <t xml:space="preserve">На заседание областной комиссии по координации деятельности в сфере формировании доступной среды жизнедеятельности дли инвалидов и других маломобильиых групп населении в Кузбассе рассмотрена реализация системных мер, направленных на обеспечение доступности приоритетных объектов и услуг инвалидов и других маломобильных групп населения на объектах транспортной инфраструктуры в 2023 году и план мероприятий на 2024 год.
</t>
  </si>
  <si>
    <t>В рамках регионального государственного контроля за осуществлением перевозок пассажиров и багажа легковым такси мероприятия по вопросам соблюдения обязательных требований в части обеспечения доступности для инвалидов не проводились</t>
  </si>
  <si>
    <t>Не проводились в связи с действием постановления Правительства Российской Федерации от 10.03.2022 № 336</t>
  </si>
  <si>
    <t>Не выдавались в связи с действием постановления Правительства Российской Федерации от 10.03.2022 № 336</t>
  </si>
  <si>
    <t>Проезд льготных категорий граждан в Липецкой области осуществляется с использованием электронных транспортных карт или банковских карт с записанным на них льготным приложением</t>
  </si>
  <si>
    <t xml:space="preserve">Инструктирование работников по вопросам обеспечения доступности </t>
  </si>
  <si>
    <t>данные представлены не всеми перевозчиками</t>
  </si>
  <si>
    <t xml:space="preserve"> 810 человек/ 22700 поездок</t>
  </si>
  <si>
    <t xml:space="preserve"> 986 человек/ 31316 поездок</t>
  </si>
  <si>
    <t>Доля административных зданий исполнительных органов субъектов Российской Федерации и органов местного самоуправления в сфере транспорта, доступных для инвалидов</t>
  </si>
  <si>
    <t xml:space="preserve">Включение в контракты, в том числе заключаемые по итогам закупочных процедур, предметом которых выступают выполнение
работ (оказание услуг) по разработке и модернизации интерфейсов Интернет-ресурсов и мобильных приложений, используемых для организации транспортного обслуживания граждан, условий по обеспечению доступности таких ресурсов и приложений для инвалидов по зрению </t>
  </si>
  <si>
    <t xml:space="preserve">Определены основные маршруты между терминалами внешнего транспорта и организациями отдыха и оздоровления, расположенных на территории Мурманской области.
В настоящее время ко всем данным организациям возможно добраться на общественном транспорте, а также все организации имеют транспортные средства для перевозки пассажиров
</t>
  </si>
  <si>
    <t xml:space="preserve">Обустройство тротуаров и пешеходных путей передвижения для инвалидов в соответствии с требованиями по обеспечению их доступности для инвалидов </t>
  </si>
  <si>
    <t>https://zhit-vmeste.ru/map/?vid=1&amp;sub=384&amp;type=598&amp;name=&amp;addr=&amp;check_1=&amp;check_2=&amp;check_3=&amp;check_4=&amp;check_5=#map</t>
  </si>
  <si>
    <t>В 2018-2019 годах все специалисты прошли обучение по программам предоставления услуг для инвалидов и оказания им ситуационной помощи. В настоящее время на постоянной основе проводятся инструктажи по улучшению качества и доступности объектов транспортной инфраструктуры для людей с ограниченными возможностями</t>
  </si>
  <si>
    <t>Численность выездов  составляет 1499.</t>
  </si>
  <si>
    <t xml:space="preserve">1.16. При формировании задания для заключения государственного или муниципального контракта на перевозку по межмуниципальным или муниципальным маршрутам включение условия оборудования транспортного средства для перевозки инвалидов и других маломобильных групп населения.                                                                                         Шкала для оценки критериев, предусмотренных Федеральным законом от 13 июля 2015 г.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в целях осуществления оценки и сопоставления заявок на участие в открытом конкурсе на право осуществления перевозок по муниципальному маршруту регулярных перевозок пассажиров и багажа автомобильным и городским наземным электрическим транспортом по нерегулируемым тарифам на территории городского округа город Нижний Новгород, городского округа город Бор, городского округа город Дзержинск, городского округа город Арзамас, Балахнинского муниципального округа, Городецкого муниципального района, Кстовского муниципального района и Богородского муниципального округа Нижегородской области",утверждена приложением к постановлению Правительства Нижегородской области от 14 января 2021 г. № 23 </t>
  </si>
  <si>
    <t xml:space="preserve">1.8. Приобретение транспорта общего пользования,
доступного для маломобильных </t>
  </si>
  <si>
    <t>Доля приоритетных объектов в приоритетных сферах жизнедеятельности инвалидов и других маломобильных групп населения (далее - приоритетные объекты), полностью доступных для всех категорий инвалидов, в общем количестве приоритетных объектов</t>
  </si>
  <si>
    <t>Плановые контрольные (надзорные) мероприятия не проводились в соответствии с риск-ориентированным подходом, так как все субъекты отнесены к низкой категории риска</t>
  </si>
  <si>
    <t xml:space="preserve">Развитие транспортных маршрутов, обеспечивающих доступность социально-значимых объектов.  Рассмотрение  предложений общественных организаций по совершенствованию маршрутной сети, пешеходных путей передвижения, обеспечивающих доступность социально-значимых объектов (поликлиники, больницы, школы, МФЦ и т.д.) и определение необходимых в дальнейшем мероприятий. </t>
  </si>
  <si>
    <t xml:space="preserve"> не предусмотрено </t>
  </si>
  <si>
    <t xml:space="preserve">Доля автомобильных стоянок (парковок) на автомобильных дорогах общего пользования муниципального/регионального значения, соответствующих требованиям доступности для инвалидов </t>
  </si>
  <si>
    <t xml:space="preserve">Доля остановочных пунктов пассажирского транспорта на автомобильных дорогах общего пользования муниципального/регионального значения и трамвайных остановок, соответствующих базовым требованиям доступности транспортного комплекса для инвалидов (%) </t>
  </si>
  <si>
    <t>к 2026 году не менее:
- по городу Омску - 30%
- в районах Омской области -  15%</t>
  </si>
  <si>
    <t>к 2026 году - не менее 50 %</t>
  </si>
  <si>
    <t>светофорные объекты на дорогах регионального значения отсутствуют</t>
  </si>
  <si>
    <t>дороги регионального значения не оборудованы тротуарами</t>
  </si>
  <si>
    <t xml:space="preserve"> установлено в региональном плане начиная с 2026 года</t>
  </si>
  <si>
    <t>В связи с мораторием - постановление Правительства Российской Федерации №336 от 10.03.2022 "Об особенностях и осуществления государственного контроля(надзора), муниципального контроля"</t>
  </si>
  <si>
    <t>Отсутствуют плановые проверки по причине того, что все объекты контроля отнесены к категории низкого риска</t>
  </si>
  <si>
    <t>показатель к 2026 году - не менее 30%</t>
  </si>
  <si>
    <t xml:space="preserve">Определение основных маршрутов между терминалами внешнего транспорта и организациями отдыха и оздоровления, не имеющими собственных транспортных средств, для создания доступной среды, обеспечивающей свободное передвижение инвалидов и лиц с ограниченными возможностями здоровья к указанным объектам инфраструктуры </t>
  </si>
  <si>
    <t xml:space="preserve">Доля автомобильных стоянок (парковок) на автомобильных дорогах общего пользования федерального, регионального и местного значения, соответствующих требованиям доступности для инвалидов </t>
  </si>
  <si>
    <t>к 2026 году составит не менее 30%</t>
  </si>
  <si>
    <t>к 2026 году - не менее 30%</t>
  </si>
  <si>
    <t xml:space="preserve">Доля тротуаров и пешеходных путей передвижения на автомобильных дорогах общего пользования федерального, регионального и местного значения, соответствующих требованиям доступности для инвалидов к 2026 году составит не менее 30%  </t>
  </si>
  <si>
    <t xml:space="preserve">Доля светофорных объектов, соответствующих требованиям доступности для инвалидов, на автомобильных дорогах регионального и местного значения составит к 2026 году - не менее 30% </t>
  </si>
  <si>
    <t xml:space="preserve">Доля остановочных пунктов пассажирского транспорта на автомобильных дорогах общего пользования федерального, регионального и местного значения, соответствующих базовым требованиям доступности транспортного комплекса для инвалидов к 2026 году – не менее 30 % </t>
  </si>
  <si>
    <t xml:space="preserve">Доля объектов транспортной инфраструктуры, соответствующих базовым требованиям доступности транспортного комплекса для инвалидов: 
2025 год – не менее 25 % 
2026 год – не менее 30 % </t>
  </si>
  <si>
    <t>Сотрудники прошли обучение по дополнительной профессиональной программе повышения квалификации сотрудников авиапредприятий и других организаций для обслуживания пассажиров из числа инвалидов и других лиц с ограничениями жизни деятельности и использование технических средств и оборудования.</t>
  </si>
  <si>
    <t>На согласовании региональный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до 2030 года на территории г. Пскова и г. Великие Луки.</t>
  </si>
  <si>
    <t>Отчет по исполнению вопросов  докладывается в устном порядке на следующем совещании или в письменном виде в адрес Комитета по транспорту и дорожному хозяйству Псковской области. .На постоянной остнове на транспортных предприятиях  проводятся инструктажи персонала по вопросам, связанным с обеспечением доступности для инвалидов и маломобильных граждан объектов транспортной инфраструктуры. Светофор установлен. Совещание состоялось, проектная документация реконструкции привокзальной площади Псковского международного аэропорта «Княгиня Ольга» и железнодорожного вокзала и автовокзала в г. Пскове была предоставлена представителям ВОИ.</t>
  </si>
  <si>
    <t xml:space="preserve">Ежеквартально проводятся совещания по вопросам повышения доступности для инвалидов объектов транспортной инфраструктуры и транспортных услуг на территории Псковской области. Провести инструктаж персонала по вопросам, связанным с обеспечением доступности для инвалидов и маломобильных граждан объектов транспортной инфраструктуры. Установить светофор со звуковым оповещением на пересечении ул. Труда и ул. Текстильная. Организовать совещание с представителями Администрации города Пскова, проектировщиками и участниками рабочей группы  по вопросам согласования с Всероссийского общества инвалидов (далее - ВОИ) мер по организации доступности при проведении реконструкции привокзальной площади Псковского международного аэропорта «Княгиня Ольга» и железнодорожного вокзала и автовокзала в г. Пскове. </t>
  </si>
  <si>
    <t>В ходе проверки  ГБУСО "Центр социального обслуживания  г. Пскова" было выявлено необходимость установки тахографов в транспортных средствах, после чего тахографы были установлены.</t>
  </si>
  <si>
    <t>Транспортными организациями совместно с представителями Псковской областной организации Общероссийской общественной организации «Всероссийское общество инвалидов» организовано взаимодействие с целью проведения инструктажей персонала для обеспечения доступности инвалидов  и маломобильных граждан объектов транспортной инфраструктуры.</t>
  </si>
  <si>
    <t xml:space="preserve">Оборудование на каждой стоянке (остановке) автотранспортных средств парковок для специальных автотранспортных средств инвалидов не менее 10% мест (но не менее одного места) с установкой дорожных знаков и нанесением дорожной разметки для обозначения мест парковки для инвалидов
</t>
  </si>
  <si>
    <t>Доля улиц в городской среде, адаптированных для передвижения инвалидов (звуковое сопровождение светофоров, бордюров, тактильная плитка на переходах, надписи шрифтом Брайля на табличках, пандусы и др.) (от общего числа улиц)</t>
  </si>
  <si>
    <t>Предоставление субсидий муниципальным образованиям Рязанской области на проведение мероприятий по адаптации остановочных пунктов общественного транспорта и подходов к остановочным пунктам для обеспечения их доступности для инвалидов</t>
  </si>
  <si>
    <t>Включение в требование к заявкам на участие в открытом конкурсе критерия, влияющего на качество перевозок, характеристики транспортных средств, предлагаемых для осуществления регулярных перевозок - наличие низкого пола, оборудования для перевозок пассажиров с ограниченными возможностями передвижения</t>
  </si>
  <si>
    <t>Удельный вес существующих объектов социальной, инженерной и транспортной инфраструктуры, которые в результате проведения после 1 июля 2016 года на них капитального ремонта, реконструкции, модернизации полностью соответствуют требованиям доступности для инвалидов объектов и услуг (от общего количества объектов, прошедших капитальный ремонт, реконструкцию, модернизацию)</t>
  </si>
  <si>
    <t>Положение о службе «Социальное такси в государственном автономном учреждении Саратовской области «Центр адаптации и реабилитации инвалидов» утверждено директором учреждения 09.04.2021 </t>
  </si>
  <si>
    <t>В соответствии с нормативными актами транспортных компаний</t>
  </si>
  <si>
    <t xml:space="preserve">Обеспечение доступности для инвалидов административных зданий исполнительных органов Сахалинской области и органов местного самоуправления в сфере транспорта </t>
  </si>
  <si>
    <t xml:space="preserve">Включение в контракты, в том числе заключаемые по итогам закупочных процедур, предметом которых выступают выполнение работ (оказание услуг) по разработке и модернизации интерфейсов Интернет-ресурсов и мобильных приложений, используемых для организации транспортного обслуживания граждан, условий по обеспечению доступности таких ресурсов и приложений для инвалидов по зрению </t>
  </si>
  <si>
    <t>Проведение в ноябре 2024 года обучающего семинара для представителей транспортных организаций, задействованных в формировании доступной среды жизнедеятельности для инвалидов и других маломобильных групп населения</t>
  </si>
  <si>
    <t xml:space="preserve">Проведение в ноябре 2024 года обучающего семинара для представителей транспортных организаций, задействованных в формировании доступной среды жизнедеятельности для инвалидов и других маломобильных групп населения </t>
  </si>
  <si>
    <t>Проведение обучения по программам дополнительного профессионального образования не проводится.  В ноябре 2024 года был проведен обучающий семинар для работников транспортных  организаций, задействованных в формировании доступной среды жизнедеятельности для инвалидов и других маломобильных групп населения</t>
  </si>
  <si>
    <t>отсутствие оснований для проведения контрольно-надзорной деятельности (Постановление Правительства РФ от 10.03.2022 № 336)</t>
  </si>
  <si>
    <t xml:space="preserve">Доля транспортных средств, используемых для предоставления социальной услуги "Социальное такси", соответствующих требованиям по обеспечению их доступности для инвалидов, от общего количества транспортных средств, используемых для предоставления социальной услуги "Социальное такси" </t>
  </si>
  <si>
    <t xml:space="preserve">https://маршрут.екатеринбург.рф/index.html https://mtrans.midural.ru/uploads/document/2655/reestr-mezhmunitsipalnyh-marshrutov-dostupnyh-dlya-malomobilnyh-grupp-naseleniya.odt  https://mtrans.midural.ru/article/show/id/1246 https://mtrans.midural.ru/uploads/document/2656/reestr-munitsipalnyh-marshrutov.odt                                                                        </t>
  </si>
  <si>
    <t xml:space="preserve">В мобильном приложении "Свердловский транспорт" введена функция отображения транспорта, доступного для маломобильных пассажиров (иконка "коляска"). При активации этой функции мобильное приложение показывает движение автобусов, доступных для инвалидов. Размещена информация о мобильном приложении "Свердловский транспорт" с функцией отслеживания автобуса, подходящего для маломобильных пассажиров, в дистанционном режиме. </t>
  </si>
  <si>
    <t>В Тульской области работа по повышению доступности для инвалидов и маломобильных граждан объектов транспортной инфраструктуры и транспорта осуществляется в соответствии с дорожной картой по повышению показателей доступности для инвалидов объектов и услуг в Тульской области, утвержденной распоряжением правительства Тульской области от 07.10.2015 № 940-р (далее – Дорожная карта), в которую внесены мероприятия по поэтапному повышению значений показателей доступности предоставляемых инвалидам услуг, в том числе в сфере транспорта и дорожного хозяйства. Данная Дорожная карта содержит: обоснование целей обеспечения доступности для инвалидов объектов и услуг; комплекс мероприятий по их достижению в установленные сроки; таблицу повышения значений показателей доступности для инвалидов объектов и услуг; перечень мероприятий, реализуемых для достижения запланированных значений показателей доступности для инвалидов объектов и услуг.</t>
  </si>
  <si>
    <t xml:space="preserve"> С Автовокзала города Ульяновска организовано транспортное обслуживание по межмуниципальным маршрутам до всех районных центров муниципальных образований области, обеспечивается транспортная доступность до организаций отдыха и оздоровления.</t>
  </si>
  <si>
    <t xml:space="preserve"> не установлено</t>
  </si>
  <si>
    <t>Во исполнение постановления Правительства РФ от 10.03.2022 № 336 "Об особенностях организации и осуществления государственного контроля (надзора), муниципального контроля" проверки в сфере оказания перевозки пассажиров и багажа легковым такси не проводились.</t>
  </si>
  <si>
    <t>1. Подготовка заявок в Министерство транспорта Российской Федерации для участия Ульяновской области в реализации инвестиционного проекта "Приобретение подвижного состава наземного общественного пассажирского транспорта для последующей передачи в лизинг".                                                                                                                2. Разработка Программы развития (модернизации) общественного транспорта в Ульяновской области.</t>
  </si>
  <si>
    <t>1.Подготовлены и направлены заявки Ульяновской области в Министерство транспорта РФ  для участия в 2024 году в реализации инвестиционного проекта "Приобретение подвижного состава назмного общественного пассажирского транспорта для последующей передачи в лизинг" в рамках реализации мероприятий федерального проекта "Развитие общественного транспорта" национального проекта "Безопасные качественные дороги".                                                                     2. Начата работа по разработке Программы развития (модернизации) общественного транспорта в Ульяновской области.</t>
  </si>
  <si>
    <t>Количество модернизированных маршрутов, обеспечивающих доступность социально-значимых объектов</t>
  </si>
  <si>
    <t>Количество конкурсных процедур на осуществление перевозок пассажиров автомобильным и городским наземным электрическим транспортом, запланированных к проведению в соотвествующем году, в конкурсную документацию которых включены условия по обеспечению доступности транспортного средства для ивалидов</t>
  </si>
  <si>
    <t>Доля объектов транспортной инфраструктуры, оборудованных специализированными средствами, необходимыми для обслуживания всех категорий инвалидов</t>
  </si>
  <si>
    <t xml:space="preserve"> Доля сотрудников организаций транспортного комплекса, исполнение должностных обязанностей которых связано с обеспечениемдоступности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прошедших обучение</t>
  </si>
  <si>
    <t>Приказ Министерства дорожного хозяйства и транспорта Челябинской области от 03.05.2024  № 277 «Об утверждении сводного плана мероприятий по повышению доступности для инвалидов объектов транспортной инфраструктуры, транспортныхи средств и предоставляемых на них транспортных услуг в Челябинской области на период с 2024 по 2030 годы»</t>
  </si>
  <si>
    <t xml:space="preserve">Адаптация маршрутов между терминалами  внешнего транспорта (ж/д вокзалы, автовокзалы,автостанции) и организациями  отдыха и оздоровления, не имеющими  собственных транспортных средств для  перевозки пассажиров </t>
  </si>
  <si>
    <t xml:space="preserve">Определены  основные маршруты  между терминалами внешнего транспорта  и организациями отдыха и оздоровления </t>
  </si>
  <si>
    <t>1) Корпоративный университет транспортного комплекса Москвы, программа «Ежегодные занятия для водителей, осуществляющих перевозку маломобильных граждан Службы заказных перевозок»; Переподготовка водителей транспортных средств с категории «В» на категорию «D» для лиц, ищущих работу»
2) Корпоративный университет транспортного комплекса Москвы, обучение сотрудников Центра обеспечения мобильности пассажиров ГУП "Московский метрополитен" по программе: "Сопровождение на транспорте маломобильных пассажиров. Клиентоориентирование"
3) Корпоративный университет транспортного комплекса Москвы, обучение сотрудников Центра обеспечения мобильности пассажиров ГУП "Московский метрополитен" по программе: "Работа с маломобильными пассажирами по категории с нарушением опорно-двигательного аппарата"
4) Корпоративный университет транспортного комплекса Москвы, обучение сотрудников Центра обеспечения мобильности пассажиров ГУП "Московский метрополитен" по программе: "Работа с маломобильными пассажирами по категории с психическими отклонениями"
5)  университет транспортного комплекса Москвы, обучение сотрудников Центра обеспечения мобильности пассажиров ГУП "Московский метрополитен" по программе: "Работа с маломобильными пассажирами категории с нарушением слуха"
6) Корпоративный университет транспортного комплекса Москвы, обучение сотрудников Центра обеспечения мобильности пассажиров ГУП "Московский метрополитен" по программе: "Культура обслуживания пассажиров"</t>
  </si>
  <si>
    <t xml:space="preserve">Доля светофорных объектов, соответствующих требованиям доступности для инвалидов, на автомобильных дорогах регионального и местного значения 
</t>
  </si>
  <si>
    <t xml:space="preserve">Проведение инструктирования или обучения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t>
  </si>
  <si>
    <t xml:space="preserve">Проведение обучения по программам дополнительного профессионального образования, согласованным с общественными организациями инвалидов, сотрудников организаций транспортного комплекса, исполнение должностных обязанностей которых связано с инструктированием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t>
  </si>
  <si>
    <t>тыс. рубли</t>
  </si>
  <si>
    <t>421 143,9</t>
  </si>
  <si>
    <r>
      <t>Глава 19 Закона Санкт-Петербурга от 09.11.2011 № 728-132 «Социальный кодекс Санкт-Петербурга» (ред. от 21.12.2022);  
 - постановление Правительства Санкт-Петербурга от 23.06.2014 № 497 «О государственной программе Санкт-Петербурга «Социальная поддержка граждан 
в Санкт-Петербурге» (ред. от 07.05.2025);
- постановление Правительства Санкт-Петербурга от 15.07.2016 № 584 «О мерах по реализации главы 19 «Специальное транспортное обслуживание отдельных категорий граждан в Санкт-Петербурге» Закона Санкт-Петербурга «Социальный кодекс Санкт-Петербурга» (ред. от 22.04.2024);                                                                                             - распоряжение Комитета по социальной политике   Санкт-Петербурга  от 14.09.2016 № 265-р «О реализации постановления Правительства Санкт-Петербурга от 15.07.2016 № 584» (ред. от 05.07.2023);                                                                                            - распоряжение  Комитета по социальной политике  Санкт-Петербурга от 01.11.2016 № 340-р «Об утверждении Порядка оформления заявок на предоставление специального транспортного обслуживания отдельных категорий граждан в Санкт-Петербурге» (ред. от 12.05.2023);                                                                                                                            - распоряжение Комитета по транспорту Правительства Санкт-Петербурга от 01.08.2016 № 87-р «Об утверждении порядка проведения квалификационного отбора на право специального транспортного обслуживания отдельных категорий граждан» (ред. от 27.03.2023).</t>
    </r>
    <r>
      <rPr>
        <sz val="12"/>
        <color rgb="FFFF0000"/>
        <rFont val="Times New Roman"/>
        <family val="1"/>
        <charset val="204"/>
      </rPr>
      <t xml:space="preserve">
</t>
    </r>
  </si>
  <si>
    <t>Объекты контроля, отнесенные  к категории чрезвычайно высокого и высокого риска, отсутствуют (постановление Правительства РФ от 10.03.2022 № 336 "Об особенностях организации и осуществления государственного контроля (надзора), муниципального контроля")</t>
  </si>
  <si>
    <t>Распоряжение Правительства Республики Алтай от 10.12.2015 N 630-р "Об утверждении плана мероприятий ("дорожной карты") по повышению значений показателей доступности для инвалидов объектов и услуг в Республике Алтай на 2015 - 2030 годы"</t>
  </si>
  <si>
    <t>20.08.2024 без нормативного правового акта</t>
  </si>
  <si>
    <t>В настоящее время отсутствует  финансирование для разработки регионального плана. Работа ведется в рамках мероприятий Государственной программы республики Коми "Развитие транспортной системы"</t>
  </si>
  <si>
    <t>Сводный план утвержден 13.09.2024 Минтрансом РС(Я) №15/01/10896</t>
  </si>
  <si>
    <t>Распоряжение Правительства Удмуртской Республики от 5 октября 2015 г. № 996-р об утверждении плана мероприятий  "Дорожной карты" по повышению значений показателей доступности для инвалидов объектов и услуг на территории Удмуртской Республики</t>
  </si>
  <si>
    <t>Приказ Минтранса Камчатского края от 18.04.2024 № 58.01/07/75</t>
  </si>
  <si>
    <t>На согласовании с отвественными соисполнителями в ОМСУ и ОГВ Пермского края</t>
  </si>
  <si>
    <t>Распоряжение Правительства Ставропольского края от 16 октября 2015 г. N 327-рп "Об организации работы по повышению значений показателей доступности для инвалидов объектов и услуг на территории Ставропольского края" (с изменениями и дополнениями от:  12 октября 2017 г., 8 февраля 2018 г., 17 апреля 2019 г., 26 февраля 2020 г.,  20 июня 2022 г., 22 марта 2023 г., 22 октября 2024 г.)</t>
  </si>
  <si>
    <t>1. Распоряжение Правительства Хабаровского края от 30 сентября 2015 г. № 668-рп "Об утверждении Плана мероприятий ("дорожной карты") "Повышение значений показателей доступности для инвалидов действующих объектов социальной, инженерной, транспортной инфраструктуры и условий для беспрепятственного пользования услугами в Хабаровском крае";
2. Распоряжение Правительства Хабаровского края от 8 ноября 2016 г. № 871-рп "О мерах по реализации на территории Хабаровского края Конвенции о правах инвалидов, Федерального закона от 1 декабря 2014 г. № 419-ФЗ "О внесении изменений в отдельные законодательные акты Российской Федерации по вопросам социальной защиты инвалидов в связи с ратификацией Конвенции о правах инвалидов" (в ред. от 12 февраля 2025 г. № 82-рп).</t>
  </si>
  <si>
    <t>Вносятся изменений, актуализируются показатели.</t>
  </si>
  <si>
    <t>Распоряжение Правительства Калининградской области от 25 декабря 2015 г. N 169-рп "Об утверждении плана мероприятий ("дорожной карты") "Повышение доступности приоритетных объектов и услуг в приоритетных сферах жизнедеятельности инвалидов и других маломобильных групп населения (формирование доступной среды) в  Калининградской области на 2015-2025 годы"</t>
  </si>
  <si>
    <t>ДК</t>
  </si>
  <si>
    <t>ГП</t>
  </si>
  <si>
    <t>РСП</t>
  </si>
  <si>
    <t>РСП в разработке</t>
  </si>
  <si>
    <t>Распоряжение Правительства Ставропольского края</t>
  </si>
  <si>
    <t>Постановление Правительства Вологодской области</t>
  </si>
  <si>
    <t>иные документы</t>
  </si>
  <si>
    <t>Распоряжение Правительства Новгородской области</t>
  </si>
  <si>
    <t>ГП,ДК</t>
  </si>
  <si>
    <t>Обеспечение реализации комплексных проектов по благоустройству: дворовых территорий и наиболее посещаемых муниципальных территорий общего пользования населенного пункта, в том числе обустройство инфраструктуры для обеспечения доступности городской среды для маломобильных групп населения.</t>
  </si>
  <si>
    <t>Постановление Правительства Республики Алтай от 13.03.2018 № 60 "О Стратегии социально-экономического развития Республики Алтай на период до 2035 года".                                                                                                           Распоряжение Правительства Республики Алтай от 10.12.2015 № 630-р "Об утверждении плана мероприятий ("дорожной карты") по повышению значений показателей доступности для инвалидов объектов и услуг в Республике Алтай на 2015 - 2030 годы"</t>
  </si>
  <si>
    <t xml:space="preserve">Постановление Кабинета Министров Чувашской Республики от 23.10.2024 № 581 "Об утверждении регионального стандарта транспортного обслуживания населения и о признании утратившим силу постановления Кабинета Министров Чувашской Республики от 13 сентября 2023 г. № 595"
</t>
  </si>
  <si>
    <t xml:space="preserve"> предоставление льготного проезда </t>
  </si>
  <si>
    <t xml:space="preserve"> от 11.12.2024 № МТДХ 6214-06-12</t>
  </si>
  <si>
    <t>В соответствии с Постановлением Правительства Российской Федерации от 10.03.2023г. №372 продлен мораторий на проведение плановых проверок до 2030г. В этой связи плановые и внеплановые проверки в рамках регионального государственного контроля за осуществлением перевозок пассажиров и багажа легковым такси мероприятий по вопросам соблюдения обязательных требований в части обеспечения доступности для инвалидов не проводились.</t>
  </si>
  <si>
    <t>Проверки не проводились в связи с действием моратория на плановые проверки.</t>
  </si>
  <si>
    <t>Доля плановых проверок субъектов рынка перевозок пассажиров и багажа легковым такси с учетом действующих ограничений таких проверок, установленными Правительством Российской Федерации</t>
  </si>
  <si>
    <t>сведениями не располагаем</t>
  </si>
  <si>
    <t>кол-во</t>
  </si>
  <si>
    <t>Ежегодный план проверок не утверждался в связи с отсутствием объектов,относящихся к высокой категории риска</t>
  </si>
  <si>
    <t>Все объекты контроля отнесены к категории низкого риска</t>
  </si>
  <si>
    <t xml:space="preserve">Нет. Проведение плановых проверок не предусмотрено Положением о региональном государственном контроле (надзоре в сфере перевозок пассажиров и багажа легковым такси, утвержденным постановлением Правительства Красноярского края от 27.08.2024 № 604-п. Внеплановые контрольные надзорные мероприятия за отчетный период и период, предшествующий отчетному, также не проводились в связи с отсутствием оснований для их проведения. </t>
  </si>
  <si>
    <t>не планируется</t>
  </si>
  <si>
    <t xml:space="preserve">В соответствии с установленными законодательством критериями проверка соблюдения перевозчиками легковых такси требований к обеспечению доступности услуги легкового такси для инвалидов возможна в  ходе проведения контрольно-надзорных мероприятий с взаимодействием с подконтрольными субъектами, реализуемых при проведении плановых проверок, внеплановых контрольно-надзорных мероприятий. Вместе с тем основания к включению перевозчиков легковых такси в ежегодный план плановых проверок на 2024 год отсутствовали, сведения, содержащие основания для проведения внеплановых контрольно-надзорных мероприятий  перевозчиков легковым такси в главное управление регионального государственного контроля и лицензирования Правительства Хабаровского края в 2024 году не поступали. </t>
  </si>
  <si>
    <t>сведения отсутствуют, КНМ не проводились</t>
  </si>
  <si>
    <t>Сведения отсутствууют, КНМ не проводились</t>
  </si>
  <si>
    <t>Контроль осуществлялся в рамках проведения постоянного рейда</t>
  </si>
  <si>
    <t>Проводится работа по повышению доступности объектов транспортной инфраструктуры, транспортных средств и услуг для лиц с особенностями по здоровью. В частности,осуществляется работа по обновлению городского транспорта, доступного для инвалидов.</t>
  </si>
  <si>
    <t>Решение проблем с доступностью для инвалидов и иных категорий маломобильных граждан объектов транспортной инфраструктуры, транспортных средств и предоставляемых транспортных услуг в Республике Северная Осетия-Алания.</t>
  </si>
  <si>
    <t xml:space="preserve">В 2024 году республикой приобретено 67 низкозольных автобусов среднего класса, оснащенных оборудованием для перевозки людей с ограниченными возможностями. </t>
  </si>
  <si>
    <t>В 2024 г. в международном аэропорту г. Чебоксары установлены кнопки вызова персонала, лифты, заниженные стойки регистрации и кассы, обновлены мнемосхемы и таблички со шрифтом Брайля, дополнительно закуплены средства передвижения для маломобильных граждан. В Чебоксарском речном порту территория оснащена указателями и табличками для инвалидов, оборудованы пандусы, зоны повышенной опасности выделены тактильной плиткой, установлены поручни, контрастные указатели на ступенях, для маломобильных граждан оборудовано санитарно-гигеническое помещение. На Центральном автовокзале г. Чебоксары дополнили тактильную плитку  для обозначения направления движения от входа на территорию вокзала до входа в здание вокзала. Два работника Канашского автовокзала прошли обучение по программе "Обеспечение доступности услуг и объектов социальной, инженерной транспортной инфраструктуры для инвалидов и маломобильных групп населения".</t>
  </si>
  <si>
    <t>Решения исполнены в установленные сроки.</t>
  </si>
  <si>
    <t>На исполнении, сроки исполнения - в работе</t>
  </si>
  <si>
    <t>Провести рабочее совещание по организации обучения линейного состава транспортных предприятий Калининградской области работе с лицами с инвалидностью и маломобильными группами граждан.</t>
  </si>
  <si>
    <t xml:space="preserve">Проводилась работа с транспортными предприятиями, направленная на подготовку и переподготовку специалистов по программе «Подготовка инструкторов для предприятий пассажирского транспорта по обучению персонала оказанию ситуационной помощи инвалидам» (далее – Программа) в соответствии с требованиями Федерального закона Российской Федерации от 01.12.2014 № 419-ФЗ «О внесении изменений в отдельные законодательные акты Российской Федерации по вопросам социальной защиты инвалидов в связи с ратификацией Конвенции о правах инвалидов». </t>
  </si>
  <si>
    <t xml:space="preserve">Приказ Министерства социальной защиты населения Республики Бурятия от 31.07.2008 № 230 «Об утверждении положения о транспортном обслуживании государственными организациями социального обслуживания Республики Бурятия» </t>
  </si>
  <si>
    <t>Мероприятие (результат) «Работа службы "Социальное такси" в городах Удмуртской Республики»</t>
  </si>
  <si>
    <t>Единица</t>
  </si>
  <si>
    <t>Постановление Правительства Удмуртской Республики от 20.07.2015 № 353 "Об утверждении Положения о порядке предоставления и оплаты услуг социального такси"</t>
  </si>
  <si>
    <t xml:space="preserve">Пункт 1. р. II. "Создание и развитие служб «социального такси» во всех муниципальных образованиях Республики Хакасия" Cводного плана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Республики Хакасия на период с 2024 по 2030 годы                                                                                        Пункт 3. р. VII. "Проработать вопрос увеличения финансирования мероприятий социальной программы «Социальное такси» на территории Республики Хакасия" приложения к Cводному плану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Республики Хакасия на период с 2024 по 2030 годы                   </t>
  </si>
  <si>
    <t>Юридические лица  и индивидуальные предприниматели, привлекаемые к перевозке инвалидов, проходят первичный инструктаж, проводимый председателем Хакасской республиканской организация общероссийской общественной организации «Всероссийское общество инвалидов».</t>
  </si>
  <si>
    <t xml:space="preserve">Юридические лица  и индивидуальные предприниматели, привлекаемые к перевозке инвалидов, планируют проходить первичный инструктаж, проводимый председателем Хакасской республиканской организация общероссийской общественной организации «Всероссийское общество инвалидов» Туник В.И. При наличии денежных средств - повышение квалификации по теме на базе Хакасского государственного университета им. Н.Ф. Катанова  
 </t>
  </si>
  <si>
    <t>Создание и развитие служб «социального такси»</t>
  </si>
  <si>
    <t>1)	7138
2)	75
3)	6</t>
  </si>
  <si>
    <t>Приказ Министерства социального развития и труда № 243-п от 25.02.2020 «Об утверждении Порядка предоставления срочных социальных услуг в Камчатском крае»</t>
  </si>
  <si>
    <t>Положение, приказ разрабатывается и утверждается администрацией муниципального образования</t>
  </si>
  <si>
    <t>Постановление Правительства Хабаровского края от 13.05.2013 № 110-пр "О порядке и условиях оказания услуг по перевозке отдельных категорий граждан службой "Социальное такси" в Хабаровском крае"</t>
  </si>
  <si>
    <t xml:space="preserve"> -</t>
  </si>
  <si>
    <t>Приказ Министерства социальной политики Калининградской области от 23.04.2018 N 222 (ред. от 12.01.2024) "Об утверждении Порядка предоставления социального обслуживания в полустационарной форме гражданам пожилого возраста и инвалидам"</t>
  </si>
  <si>
    <t>Удельный вес создания службы "Социальное такси" для предоставления транспортных услуг инвалидам, в том числе приобретение специализированного автотранспорта</t>
  </si>
  <si>
    <t>1) единица 2)руб</t>
  </si>
  <si>
    <t>1) 8 районов охватить 2) согласовать с Минфином бюджетные ассигнования в размере 2 млн. руб.</t>
  </si>
  <si>
    <t>1) в 7 муниципальных районах действует служба соц.такси 2)Минфином согласованы бюджетные ассигнования в размере 2 млн. руб.</t>
  </si>
  <si>
    <t xml:space="preserve">Юридические лица  и индивидуальные предприниматели, привлекаемые к перевозке инвалидов, проходят первичный инструктаж, проводимый председателем Хакасской республиканской организация общероссийской общественной организации «Всероссийское общество инвалидов».  </t>
  </si>
  <si>
    <t>1. Количество граждан, получивших услуги «Социального такси»
2. Степень готовности автотранспорта служб «Социальное такси» к выходу на линию
3. Проведены работы по ремонту автотранспорта служб «Социальное такси», функционирующих в организациях социального обслуживания</t>
  </si>
  <si>
    <t xml:space="preserve">1) Сокращение времени ожидания исполнения заявки на услугу «социального такси» на 30 % к 2030 году
(фактическое положение на 2024 г. - заявка на оказание услуги оформляется за 24 часа до планируемой поездки (за день) с 10:00 до 22:00)
2) Увеличение количества поездок на человека для лиц - получателей услуг «социального такси» на 30 % к 2030 году (фактическое положение на 2024 г. - один человек может воспользоваться услугой соц. такси не более 8 раз в месяц)
3) Увеличение времени работы службы «социального такси» на 20 % к 2030 году
</t>
  </si>
  <si>
    <t>в 2024 году не установлено</t>
  </si>
  <si>
    <t>https://road.gov.karelia.ru/about/3931/256606/</t>
  </si>
  <si>
    <t>соблюдение требований доступности для инвалидов при строительстве пассажирского причала для речных судов с пешеходным переходом на р. Волга в районе г. Козьмодемьянска</t>
  </si>
  <si>
    <t>http://mintrans.org/ru/dostupnaja-sreda-dlja-invalidov/cvodnyj-reestr-luchshih-proektnyh-reshenij/</t>
  </si>
  <si>
    <t>mu-kgt.ru/informing</t>
  </si>
  <si>
    <t>Информация по обеспечению доступности для инвалидов объектов транспортной инфраструктуры, транспортных средств и предоставляемых на них транспортных услуг</t>
  </si>
  <si>
    <t>Количество маршрутов, адаптированных с учетом концепции шаговой доступности (Значения целевых показателей в региональном сводном плане для автомобильных дорог общего пользования регионального и местного значения установлены начиная с 2026 г.)</t>
  </si>
  <si>
    <t>В целях уточнения маршрутов проведено 08.11.2024 заседание Рабочей группы по повышению доступности объектов транспорта РС(Я)</t>
  </si>
  <si>
    <t>Адаптация маршрутов между терминалами внешнего транспорта и организациями отдыха и оздоровления, не имеющими собственных транспортных средств для перевозки пассажиров, в целях создания доступной среды, обеспечивающей свободное передвижение инвалидов и лиц с ограниченными возможностями здоровья к указанным объектам инфраструктуры</t>
  </si>
  <si>
    <t xml:space="preserve">Доля маршрутов, обеспечивающих доступность социально-значимых объектов </t>
  </si>
  <si>
    <t>маршруты регулярных перевозок</t>
  </si>
  <si>
    <t>Уровень доступность к концу 2026 года не менее 30</t>
  </si>
  <si>
    <t>Формирование перечня муниципальных и межмуниципальных маршрутов транспорта общего пользования к организациям отдыха и оздоровления, нуждающихся в адаптации в приоритетном порядке</t>
  </si>
  <si>
    <t xml:space="preserve">основные маршруты между терминалами внешнего транспорта и организациями отдыха и оздоровления, не имеющими собственных транспортных средств для перевозки пассажиров, в целях создания доступной среды, обеспечивающей свободное передвижение инвалидов и лиц с ограниченными возможностями здоровья к указанным объектам инфраструктуры.  </t>
  </si>
  <si>
    <t>Развитие транспортных маршрутов, обеспечивающих доступность социально­-значимых объектов (поликлиники, больницы, школы, МФЦ и т.д.), разработанных совместно с общественными организациями инвалидов</t>
  </si>
  <si>
    <t>Доля маршрутов, обеспечивающих доступность социально-значимых объектов</t>
  </si>
  <si>
    <t>да (определение основных маршрутов между терминалами внешнего транспорта и организации отдыха и оздоровления)</t>
  </si>
  <si>
    <t>1) Обновление пассажирского транспорта на маршрутах регулярных перевозок, обеспечивающих доступность социально-значимых объектов (поликлиники, больницы, школы, МФЦ и т.д.), разработанных совместно с  общественными организациями  инвалидов
2)Расширение имеющейся троллейбусной контактной проводной сети/троллейбусы с автономным ходом</t>
  </si>
  <si>
    <t xml:space="preserve"> год</t>
  </si>
  <si>
    <t>в 2024 запланировано определение перечня, до 2030 - приобретение подвижного состава общественного городского (в т.ч. электрического) транспорта</t>
  </si>
  <si>
    <t xml:space="preserve">расширение охвата троллейбусами в 2024 не планировалось </t>
  </si>
  <si>
    <t>нет (ведется работа по разработке документов по РКПТО и РСТО)</t>
  </si>
  <si>
    <t>до 2026 года 20%</t>
  </si>
  <si>
    <t>Повышение доли автомобильных стоянок (парковок), соответствующих требованиям доступности для инвалидов, 
на автомобильных дорогах общего пользования регионального и местного значения</t>
  </si>
  <si>
    <t>Доля автомобильных стоянок (парковок) на автомобильных дорогах общего пользования регионального значения, полностью соответствующих требованиям доступности для инвалидов (Значения целевых показателей в региональном сводном плане для автомобильных дорог общего пользования регионального и местного значения установлены начиная с 2025 г.)</t>
  </si>
  <si>
    <t>Повышение доли автомобильных стоянок (парковок), соответствующих требованиям доступности для инвалидов, на автомобильных стоянках общего пользования регионального и местного значения, к 2026 году – не менее 6,0%.</t>
  </si>
  <si>
    <t>отсутсвует информация</t>
  </si>
  <si>
    <t>отсутствует информация</t>
  </si>
  <si>
    <t>Доля автомобильных стоянок с выделенными бесплатными парковочными местами для инвалидов на 1 января текущего года (от общего числа автомобильных стоянок)</t>
  </si>
  <si>
    <t>%                               /ед.</t>
  </si>
  <si>
    <t xml:space="preserve">не запланировано. на автомобильных дорогах общего пользования регионального значения отсутствуют социально-значимые объекты,                  также места для остановки и стоянки транспортных средств инвалидов </t>
  </si>
  <si>
    <t>не планироваплось. на автомобильных дорогах общего пользования регионального значения отсутствуют социально-значимые объекты, также места для остановки и стоянки транспортных средств инвалидов</t>
  </si>
  <si>
    <t>проводился ремонт</t>
  </si>
  <si>
    <t xml:space="preserve">наличие на всех парковках общего пользования, в том числе около объектов социальной, инженерной и транспортной инфраструктур (жилых, общественных и производственных зданий, строений и сооружений, включая те, в которых расположены физкультурно-спортивные организации, организации культуры и другие организации), мест отдыха, не менее 10 процентов мест (но не менее одного места) для бесплатной парковки транспортных средств, управляемых инвалидами I, II групп, и транспортных средств, перевозящих таких инвалидов и (или) детей-инвалидов. </t>
  </si>
  <si>
    <t>100% парковок оборудованы местами для инвалидов</t>
  </si>
  <si>
    <t>Доля автомобильных стоянок (парковок) на автомобильных дорогах общего пользования регионального и (или) межмуниципального значения</t>
  </si>
  <si>
    <t>все стоянки соответствуют требованиям</t>
  </si>
  <si>
    <t xml:space="preserve">Доля приведенных к 2030 году в  нормативное состояние автомобильных стоянок, (парковок), соответствующих установленным требованиям по доступности и обслуживанию инвалидов и ММГН: 
- не менее 80 % от общего количества автомобильных дорог общего пользования регионального значения
- не менее 80 % от общего количества автомобильных дорог общего пользования местного значения.
</t>
  </si>
  <si>
    <t>обеспечено в полном объеме</t>
  </si>
  <si>
    <t>Доля проведения мероприятий по оборудованию автостоянок для инвалидов, включая установку дорожных знаков и нанесение разметки обозначения мест парковки для инвалидов  в количестве 100 автостоянок</t>
  </si>
  <si>
    <t>На стоянках у всех социально-значимых объектов выделить места для остановки и стоянки транспортных средств инвалидов, обозначенные знаком «Стоянка для инвалидов»</t>
  </si>
  <si>
    <t>Доля тротуаров и пешеходных путей передвижения на автомобильных дорогах общего пользования регионального значения, полностью соответствующих требованиям доступности для инвалидов (Значения целевых показателей в региональном сводном плане для автомобильных дорог общего пользования регионального и местного значения установлены начиная с 2025 г.)</t>
  </si>
  <si>
    <t>Повышение доли тротуаров и пешеходных путей передвижения для инвалидов, соответствующих требованиям доступности для инвалидов, на автомобильных дорогах общего пользования регионального и местного значения; к 2026 году – не менее 30%.</t>
  </si>
  <si>
    <t>Доля вновь построенных (отремонтированных) тротуаров, подходов к пешеходным переходам в соответствии с требованиями по обеспечению их доступности для инвалидов и других маломобильных групп населения</t>
  </si>
  <si>
    <t>%                                    /км</t>
  </si>
  <si>
    <t>Обустройство тротуаров, подходов к пешеходным переходам в соответствии с требованиями по обеспечению их доступности для инвалидов</t>
  </si>
  <si>
    <t>24 795,94 п.м.;                                                      2) 0,139 км;                                                    3) 1,673 км;                                                   4) 4,7 км</t>
  </si>
  <si>
    <t>8787 п.м.;                                                      2) 0,419 км;                                                    3) 3,3 км;                                                           4) 2,6 км</t>
  </si>
  <si>
    <t>Повышение доли тротуаров  и пешеходных путей передвижения для инвалидов, соответствующих требованиям доступности для инвалидов, на автомобильных дорогах общего пользования регионального и местного значения</t>
  </si>
  <si>
    <t xml:space="preserve">При обустройстве пешеходных путей выдерживать спуск с тротуара на проезжую часть при переходе проезжей части дорогия </t>
  </si>
  <si>
    <t xml:space="preserve">100
</t>
  </si>
  <si>
    <t>доля тротуаров и пешеходных путей передвижения на автомобильных дорогах общего пользования местного значеия, соответствующих базовым требованиям доступности</t>
  </si>
  <si>
    <t>Повышение доли светофорных объектов, соответствующих требованиям доступности для инвалидов, на автомобильных дорогах общего пользования регионального и местного значения</t>
  </si>
  <si>
    <t xml:space="preserve">24 светоф. обьекта оснащенных звуковым сопровождением. в МО "Усинск" всего 39 (3 светофора оснащены звуковым сигналом). В Сосногорске 7 светофоров в плане оборудовать звуком. </t>
  </si>
  <si>
    <t>Доля светофорных объектов, полностью соответствующих требованиям доступности для инвалидов, на автомобильных дорогах регионального значения.Значения целевых показателей для автомобильных дорог общего пользования местного значения уста-новлены в местных сводных планах (Значения целевых показателей в региональном сводном плане для автомобильных дорог общего пользования регионального и местного значения установлены начиная с 2025 г.)</t>
  </si>
  <si>
    <t>Доля новых светофорных объектов и модернизированных существующих светофорных объектов, оборудованных для слепых и слабовидящих граждан устройствами звукового сигнала</t>
  </si>
  <si>
    <t>проводился ремонт, установка звукоизвещателей</t>
  </si>
  <si>
    <t>1)% 2)/ед</t>
  </si>
  <si>
    <t>Повышение доли остановочных пунктов пассажирского транспорта на автомобильных дорогах общего пользования регионального и местного значения, соответствующих базовым требованиям доступности транспортного комплекса для инвалидов</t>
  </si>
  <si>
    <t>Доля остановочных пунктов пассажирского транспорта на автомобильных дорогах общего пользования регионального значения, соответствующих базовым требованиям доступности транспортного комплекса для инвалидов.Значения целевых показа-телей для автомобильных дорог общего пользования местного значения установлены в местных сводных планах (Значения целевых показателей в региональном сводном плане для автомобильных дорог общего пользования регионального и местного значения установлены начиная с 2025 г.)</t>
  </si>
  <si>
    <t>Повышение доли остановочных пунктов пассажирского транспорта на автомобильных дорогах общего пользования регионального и местного значения, соответствующих требованиям доступности для инвалидов; к 2026 году – не менее 20%.</t>
  </si>
  <si>
    <t>Доля вновь построенных автобусных остановок, адаптированных с учетом доступности для инвалидов и других маломобильных групп населения</t>
  </si>
  <si>
    <t>Доля остановочных пунктов пассажирского транспорта на автомобильных дорогах общего пользования регионального и местного значения, соответствующих базовым требованиям доступности транспортного комплекса для инвалидов</t>
  </si>
  <si>
    <t>Количество остановочных пунктов общественного транспорта,  доступных для инвалидов, а также оборудованных специальными средствами для инвалидов, передвигающихся в кресле-колясках, инвалидов с нарушениями зрения и слух</t>
  </si>
  <si>
    <t>1)% 2) ед</t>
  </si>
  <si>
    <t>41 % (226/550*100) – по выходу транспорта на линию маршрутов</t>
  </si>
  <si>
    <t>С 2024 года вся конкурсная документация содержит необходимые критерии оценки заявок или требования</t>
  </si>
  <si>
    <t>Внесены  требования в конкурсную документацию по обеспечению доступности ТС в 5 дачных пригородных маршрутов: 124, 125, 127, 128, 111, и 2 межмуни-ципальных маршрута (115 и 108). В МО "Ухта" внесены требования в контракты (доля автобусов обрудованных для инвалидов колясочников на муниципальных мрашрутах составила в 2024 году - 8,7%, в МО "Воркута" из 47 автобусов - 3 автобуса оборудованы ММГН</t>
  </si>
  <si>
    <t>Вся Конкурсная документация содержит необходимые критерии оценки заявок или требования по обеспечению доступности транспортных средств для инвалидов</t>
  </si>
  <si>
    <t>Доля заключенных государственных или муниципальных контрактов на перевозку межмуниципальным или муниципальным маршрутам при условии оборудования транспортного средства для перевозки инвалидов и других маломобильных групп населения</t>
  </si>
  <si>
    <t>Удельный вес маршрутов межмуниципального сообщения в крае, соответствующих требованиям по обеспечению их доступности для инвалидов, от общего количества маршрутов межмуниципального сообщения в крае, на которых осуществляются перевозки пассажиров и багажа</t>
  </si>
  <si>
    <t xml:space="preserve"> Доля доступного общественного транспорта в общем количестве единиц общественного транспорта (процентов)                                                                                                                                                                                                                                                                                                                                                                         
</t>
  </si>
  <si>
    <t xml:space="preserve">Доля включения в конкурсную документацию критериев оценки заявок, в соответствии с которыми оценивается оборудование для перевозки маломобильных групп населения </t>
  </si>
  <si>
    <t>Количество соответствующих конкурсных процедур, проведенных в 2024 году, в конкурсную документацию которых включены условия по обеспечению доступности транспортного средства для инвалидов</t>
  </si>
  <si>
    <t xml:space="preserve">В конкурсную документацию на право осуществления перевозок пассажиров автомобильным и городским наземным электрическим транспортом включены критерии оценки заявок, в соответствии с которыми оценивается оборудование для перевозки инвалидов, условия по обеспечению доступности транспортного средства для инвалидов. </t>
  </si>
  <si>
    <t>Количество принятых нормативных правовых актов в сфере обеспечения доступности для инвалидов объектов транспортной инфраструктуры, транспортных средств и предоставляемых на них транспортных услуг</t>
  </si>
  <si>
    <t xml:space="preserve">Включение в конкурсную документацию на осуществление перевозок пассажиров автомобильным транспортом условий по обеспечению доступности транспортного средства для инвалидов </t>
  </si>
  <si>
    <t>*В связи с огранияенными бюджетными возможностями (региональный и местные) на осуществление перевозок по одному маршруту (лоту) в течение года может быть заключено несколько государственных (муниципальных) контрактов или выданы временные свидетельства об осуществлении перевозок по муниципальному маршруту регулярных перевозок, межмуниципальному маршруту регулярных перевозок, смежному межрегиональному маршруту регулярных перевозок. Конкурсные процедуры также могут быть объявлены, но признаны несостоявшимися.</t>
  </si>
  <si>
    <t xml:space="preserve">1. Распоряжение от 09.12.2015г. № 1780-р «Об утверждении плана мероприятий ("дорожной карты") по повышению значений показателей доступности для инвалидов объектов социальной, инженерной и транспортной инфраструктуры и условий для беспрепятственного пользования услугами городского округа "город Улан-Удэ" (ред. от 06.12.2016г.)
2. Распоряжение от 15 июня 2023г. № 401-р "О внесении изменений в Распоряжение Администрации г. Улан-Удэ от 21.12.2022 № 983-р "Об утверждении Плана реализации Муниципальной программы "Развитие транспортной системы г. Улан-Удэ" на 2023 год и на плановый период 2024 и 2025 годов"
</t>
  </si>
  <si>
    <t xml:space="preserve">Пассажирский транспорт оснащен устройствами, объявляющими в автоматическом режиме наименование остановочных пунктов по пути следования. В 183 автобусах установлены телевизионные панели, дублирующие информацию о наименовании предстоящей остановки. 93% подвижного состава городских маршрутов оборудованы кнопками для предупреждения водителя об остановке. Терминалами для безналичной оплаты проезда оснащено 64% транспортных средства, работающих на городских маршрутах. </t>
  </si>
  <si>
    <t xml:space="preserve">Пассажирский транспорт оснащен устройствами, объявляющими в автоматическом режиме наименование остановочных пунктов по пути следования. В 209 автобусах установлены телевизионные панели, дублирующие информацию о наименовании предстоящей остановки. 95% подвижного состава городских маршрутов оборудованы кнопками для предупреждения водителя об остановке. Терминалами для безналичной оплаты проезда оснащено 73% транспортных средства, работающих на городских маршрутах. </t>
  </si>
  <si>
    <t xml:space="preserve">Пассажирский транспорт оснащен устройствами, объявляющими в автоматическом режиме наименование остановочных пунктов по пути следования. В 72 трамваях установлены телевизионные панели, дублирующие информацию о наименовании предстоящей остановки. 100% подвижного состава оборудовано кнопками для предупреждения водителя об остановке. Терминалами для безналичной оплаты проезда оснащено 100% транспортных средства, работающих на городских маршрутах. </t>
  </si>
  <si>
    <t xml:space="preserve">Пассажирский транспорт оснащен устройствами, объявляющими в автоматическом режиме наименование остановочных пунктов по пути следования. В 70 трамваях установлены телевизионные панели, дублирующие информацию о наименовании предстоящей остановки. 100% подвижного состава оборудовано кнопками для предупреждения водителя об остановке. Терминалами для безналичной оплаты проезда оснащено 100% транспортных средства, работающих на городских маршрутах. </t>
  </si>
  <si>
    <t>Доля автобусов, троллейбусов, соответствующих базовым требованиям доступности транспортного комплекса для инвалидов</t>
  </si>
  <si>
    <t xml:space="preserve">В 2024 году республика участвовала в инвестпроектах. 1) Приобретено по Специальному Казн-ачейскому Кредиту 36 автобусов, из них 6 большого класса Lotos в г. Сыктывкар, 3  в МО "Усинск" и 26 в МО "Ухта" ПАЗ-320435-04 оборудованные местом для ММГН. По проекту Фонда Национального благосостояния по лизингу 6,8% приобретено 42 автобуса большого класса НЕФАЗ 5299-40-57 для МОГО "Сыктывкар". В МО ГО "Ухта" получено 26 автобусов с низким полом (система книлинг) </t>
  </si>
  <si>
    <t>Доля единиц транспорта, приспособленных для использования инвалидами (от общего числа соответствующих транспортных средств)</t>
  </si>
  <si>
    <t>трамвайная сеть отсутствует</t>
  </si>
  <si>
    <t>5                               (доступны для маломобильных групп населения, кроме инвалидов-колясочников)</t>
  </si>
  <si>
    <t>5                                   (доступны для маломобильных групп населения, кроме инвалидов-колясочников)</t>
  </si>
  <si>
    <t>Доля транспортных средств автомобильного и городского наземного электрического транспорта, оборудованных для перевозки инвалидов, в соответствии с базовыми требованиями доступности транспортного комплекса для инвалидов</t>
  </si>
  <si>
    <t>Доля транспортных средств автомобильного и городского электрического транспорта, оборудованных для перевозки инвалидов в соответсвии с базовыми требованиями доступности транспортного комплекса для инвалидов</t>
  </si>
  <si>
    <t xml:space="preserve">шт </t>
  </si>
  <si>
    <t>Соответствие приобретаемого за счет бюджетных средств подвижного состава транспорта общего пользования (автобус, троллейбус, трамвай), требованиями по перевозке родителей с детьми в детских колясках.</t>
  </si>
  <si>
    <t>Не приобретаются</t>
  </si>
  <si>
    <t>Удельный вес транспортных средств, используемых для предоставления услуг населению, соответствующих требованиям по обеспечению их доступности для инвалидов (от общего количества транспортных средств, на которых осуществляются перевозки пассажиров)</t>
  </si>
  <si>
    <t>Доля транспортных средств автомобильного и городского наземного электрического транспорта, оборудованных для перевозки инвалидов в соответствии с базовыми требованиями доступности транспортного комплекса для инвалидов (плановые значения в соответствии с методическими рекомендациями указаны с 2025 года)</t>
  </si>
  <si>
    <t xml:space="preserve"> целевые показатели установлены начиная с 2025 г.</t>
  </si>
  <si>
    <t>целевые показатели установлены начиная с 2025 г.</t>
  </si>
  <si>
    <t>Доля автобусов, троллейбусов оборудованных для перевозки инвалидов, в соответствии с базовыми требованиями доступности транспортного комплекса для инвалидов (Значения целевых показателей в региональном сводном плане установлены начиная с 2025 г.)</t>
  </si>
  <si>
    <t>Доля автобусов,оборудованных для перевозки инвалидов в соответствии с базовыми требованиями доступности транспортного комплекса для инвалидов, разработка которых предусмотрена  пунктом 4 раздела I настоящего Сводного плана:
2025 год – не менее 20 %,
2026 год – не менее 25 %.
Доля трамваев, оборудованных для перевозки инвалидов:
2025 год – не менее 20 %,
2026 год – не менее 25 %.</t>
  </si>
  <si>
    <t>Приобретение транспортных средств автомобильного и городского наземного электрического транспорта, оборудованного для перевозки инвалидов,   а также оснащение транспортных средств специализированными устройствами, необходимыми для перевозки всех категорий инвалидов (на 2024 год не планировалось)</t>
  </si>
  <si>
    <t>Доля объектов транспортной инфраструктуры , соответствующих базовым требованиям доступности транспортного комплекса для инвалидов</t>
  </si>
  <si>
    <t>Доля объектов транспортной инфраструктуры, соответствующих базовым требованиям доступности транспортного комплекса для инвалидов: остановочные пункты на автомобильных дорогах; автостанции; автовокзалы; ж/д вокзалы (Значения целевых показателей в региональном сводном плане установлены начиная с 2025 г.)</t>
  </si>
  <si>
    <t>1) Распоряжение Правительства РС(Я) от 01.10.2012 N 1070-р "Об утверждении Методических рекомендаций по проведению паспортизации приоритетных объектов в приоритетных сферах жизнедеятельности инвалидов и других маломобильных групп населения" 2)  Реконструкция тротуаров привокзальной площади для передвижения инвалидов на колясках</t>
  </si>
  <si>
    <t>Количество объектов транспортной инфраструктуры,оборудованных специализированными средствами,необходимыми для обслуживания на объектах транспортной инфраструктуры всех категорий инвалидов</t>
  </si>
  <si>
    <t>Доля транспортных средств автомобильного и городского наземного электрического транспорта, оборудованных для перевозки инвалидов в соответсвии с базовыми требованиями доступности транспортного комплекса для инвалидов</t>
  </si>
  <si>
    <t>Доля объектов транспортной инфраструктуры, соответствующих базовым требованиям доступности транспортного комплекса для инвалидов и ММГН, к 2030 году – 45%</t>
  </si>
  <si>
    <t>Не установлено</t>
  </si>
  <si>
    <t>Удельный вес введенных в эксплуатацию, прошедших капитальный ремонт, реконструкцию, модернизацию объектов социальной, инженерной и транспортной инфраструктуры, соответствующих требованиям доступности для инвалидов, от общего числа введенных в эксплуатацию, прошедших капитальный ремонт, реконструкцию, модернизацию объектов социальной, инженерной и транспортной инфраструктуры</t>
  </si>
  <si>
    <t>Доля объектов транспортной инфраструктуры авиационного, автомобильного и железнодорожного транспорта, на которых обеспечена доступность для инвалидов и других маломобильных групп населения, от общего числа таких объектов в Калининградской области</t>
  </si>
  <si>
    <t>в рамках функционирования объектов транспортной инфраструктуры (необходимость определяется их собственниками)</t>
  </si>
  <si>
    <t xml:space="preserve">Доля объектов транспортной инфраструктуры, соответствующих базовым требованиям доступности транспортного комплекса для инвалидов: остановочные пункты на автомобильных дорогах; автостанции; автовокзалы; ж/д вокзалы.                
 2025 год -  20%, 2026 год -  25 %.                 </t>
  </si>
  <si>
    <t>Целевые показатели разбиты по сферам деятельности</t>
  </si>
  <si>
    <t>Удельный вес существующих объектов, которые в результате проведения после 1 июля 2016 года на них капитального ремонта, реконструкции, модернизации полностью соответствуют требованиям доступности для инвалидов объектов и услуг, от общего количества объектов, прошедших капитальный ремонт, реконструкцию, модернизацию</t>
  </si>
  <si>
    <t xml:space="preserve">Обеспечен доступ для инвалидов административных зданий Министерства транспорта  дорожного хозяйства РС(Я) </t>
  </si>
  <si>
    <t>Доля доступных для инвалидов административных зданий в сфере транспорта </t>
  </si>
  <si>
    <t>Сведения отсутствуют</t>
  </si>
  <si>
    <t>Удельный вес объектов организаций, подведомственных министерству дорожного хозяйства и транспорта Ставропольского края (далее - миндор края), на которых обеспечиваются условия индивидуальной мобильности инвалидов и возможность для самостоятельного их передвижения по объекту, от общего количества объектов организаций, подведомственных миндору края</t>
  </si>
  <si>
    <t>Обеспечение доступности для инвалидов и других маломобильных  граждан в административные здания исполнительных  органов Республики Хакасия и органов местного самоуправления в сфере транспорта (на 2024 год не планировалось)</t>
  </si>
  <si>
    <t>Данные актуализированы до 2024 года. Отсутствие новых объектов.</t>
  </si>
  <si>
    <t>https://zhit-vmeste.ru/map/?vid=1&amp;sub=341&amp;type=628&amp;name=&amp;addr=&amp;check_1=&amp;check_2=&amp;check_3=&amp;check_4=&amp;check_5=#map</t>
  </si>
  <si>
    <t>https://zhit-vmeste.ru/map/?vid=2&amp;sub=346&amp;type=628&amp;name=&amp;addr=&amp;check_1=&amp;check_2=&amp;check_3=&amp;check_4=&amp;check_5=#map</t>
  </si>
  <si>
    <t>https://zhit-vmeste.ru/region/?ELEMENT_ID=ADD#321</t>
  </si>
  <si>
    <t>https://zhit-vmeste.ru/map/?vid=2&amp;sub=406</t>
  </si>
  <si>
    <t xml:space="preserve"> https://kamgov.ru/mintrud/dostupnaa-sreda </t>
  </si>
  <si>
    <t>https://dsreda.stavregion.ru/?config=!1:14;0</t>
  </si>
  <si>
    <t>https://zhit-vmeste.ru/map/?vid=1&amp;sub=361&amp;type=628&amp;name=&amp;addr=&amp;check_1=&amp;check_2=&amp;check_3=&amp;check_4=&amp;check_5=#map</t>
  </si>
  <si>
    <t>Работы по обеспечению доступности выполеннна в 2018 году в рамках РП "Доступная среда"</t>
  </si>
  <si>
    <t>https://ds.e-reg36.ru/</t>
  </si>
  <si>
    <t>https://zhit-vmeste.ru/map/?vid=1&amp;sub=373&amp;type=628&amp;name=&amp;addr=&amp;check_1=&amp;check_2=&amp;check_3=&amp;check_4=&amp;check_5=#map</t>
  </si>
  <si>
    <t>Работа по информационному наполнению портала "Жить вместе" ведется в Республике Марий Эл. 690 Государственное бюджетное учреждение Республики Марий Эл Аэропорт Йошкар-Ола Марий Эл, Медведевский район, поселок Аэропорт, улица Аэропорт, 11</t>
  </si>
  <si>
    <t>https://ds.admtyumen.ru/dsto/map/osi.htm</t>
  </si>
  <si>
    <t>О создании диспетчесрской службы для информирования инвадидов и маломобильных групп населения о маршрутах и графиках передвижения транспорта, оборудованного аппарелью; О государственной программе Республики Алтай "Обеспечение социальной защищенности и занятости населения"; Методические пособия по обеспечению доступности для инвалидов объектов и услуг.</t>
  </si>
  <si>
    <t>https://www.mt04.ru/socialnoe_razvitie/196/</t>
  </si>
  <si>
    <t>Опубликована информация о состоявшихся заседаниях рабочей группы, выездных осмотрах объектов транспортной инфраструктуры.</t>
  </si>
  <si>
    <t>https://gov.karelia.ru;
https://zhit-vmeste.ru/news/</t>
  </si>
  <si>
    <t>Размещен сводный план, состав и положение о рабочей группе РС(Я), ссылка на портал "Жить вместе"</t>
  </si>
  <si>
    <t>https://avtodor.alania.gov.ru/</t>
  </si>
  <si>
    <t xml:space="preserve">Необходимая информация о мерах поддержки инвалидов размещена на официальном сайте Министерства социальной политики и труда Удмуртской Республики. Информация по доступности маломобильных групп населения объектов транспортной инфраструктуры и маршрутов регулярных перевозок, доступных для инвалидов,  размещена на официальном сайте Министерства транспорта и дорожного хозяйства Удмуртской Республики </t>
  </si>
  <si>
    <t>https://kamgov.ru/mintrans/passazirskij-avtomobilnyj-transport/dostupnaya_sreda</t>
  </si>
  <si>
    <t>https://soctrud.primorsky.ru/page/reestr_osi_i_uslug_v_prioritetnykh_sferakh_zhiznedeiatelnosti_invalidov_i_drugikh_mgn_na_territorii_primorskogo_kraia
https://go2bus.ru/?page=route&amp;routeId=a4b2fc5a-0b23-4bc7-a80f-87b477ed5523&amp;directionId=0195a1a9-4988-7494-b6a7-4938fe1d4b0e&amp;mobileMap=true</t>
  </si>
  <si>
    <t>http://dorogisk.ru/?type=original
https://dorogisk.ru/ministerstvo/sub-1/
https://dorogisk.ru/info/novosti/73664/?sphrase_id=38910
https://dorogisk.ru/info/novosti/73595/
https://dorogisk.ru/info/novosti/73433/</t>
  </si>
  <si>
    <t>Информация на сайте министерства транспорта и дорожного хозяйства Хабаровского края о доступности для инвалидов объектов транспортной инфраструктуры, транспортных средств и предоставляемых транспортных услуг на территории региона.</t>
  </si>
  <si>
    <t>https://mintrans.khabkrai.ru/events/Novosti/3286;
https://mintrans.khabkrai.ru/events/Novosti/3298;
https://mintrans.khabkrai.ru/events/Novosti/3400;
https://mintrans.khabkrai.ru/events/Novosti/3535;
https://mintrans.khabkrai.ru/events/Novosti/3559;
https://mintrans.khabkrai.ru/events/Novosti/3576;
https://mintrans.khabkrai.ru/events/Novosti/3477</t>
  </si>
  <si>
    <t>На сайте МБУ "Единый оператор городских пассажирских перевозок" в режиме реального времени отображается работа городского транспорта, в том числе доступного для маломобильных групп населения (отмечены специальным знаком)</t>
  </si>
  <si>
    <t>https://eogpp-vrn.ru/</t>
  </si>
  <si>
    <t>Внедрение совместно с оператором системы платежей «Ситикард» в эксплуатацию транспортных карт</t>
  </si>
  <si>
    <t>Внедрены  в эксплуатацию транспортные карты</t>
  </si>
  <si>
    <t xml:space="preserve">с 20 января 2023 года </t>
  </si>
  <si>
    <t>2027-2028гг.</t>
  </si>
  <si>
    <t>Реализация проекта «Карта жителя Камчатки»</t>
  </si>
  <si>
    <t>В 2024 году работа системы с использованием единой транспортной карты, в том числе процесс предоставления льгот, учет льготных поездок и процесс возмещения из бюджета финансовых затрат в связи с применением льгот протестированы в процессе деятельности по перевозке пассажиров и багажа автобусами и троллейбусами ГУП СК «Крайтранс».
В настоящее время прорабатывается вопрос и рассматривается возможность массового распространения транспортных карт среди населения</t>
  </si>
  <si>
    <t xml:space="preserve">В соответствии с пунктом 5 Перечня поручений Главы РД Меликова С.А., данных по итогам научно-практической конференции «Развитие общественного транспорта в РД на период до 2030 года», Министерство цифрового развития РД прорабатывается вопрос создания портала (сайта), интегрированного с системой «Авибус: Виртуальный вокзал». В настоящее время ведется работа по актуализации данных в данной системе </t>
  </si>
  <si>
    <t xml:space="preserve">Внедрен проект «Карта жителя», где предусмотрено оснащение автобусов терминалами безналичной оплаты проезда. В обязательные условия контрактов (государственные и муниципальные) по выполнению работ, связанных с осуществлением регулярных перевозок пассажиров и багажа автомобильным транспортом по регулируемым тарифам уполномоченными органами включено требование о приеме безналичной оплаты проезда и Карты жителя Республики Хакасия.Без наличия указанного соглашения заключение данного контракта не представляется возможным.Снижено использование льготными категориями граждан бумажных документов для подтверждения имеющихся у них льгот в сфере транспортного обслуживания. Перевозчикам на льготных маршрутах предоставляются субсидии (Постановление Правительства Республики Хакасия от 12.11.2024 № 677 "Об утверждении Порядка предоставления субсидий юридическим лицам (за исключением государственных (муниципальных) учреждений), индивидуальным предпринимателям, осуществляющим регулярные перевозки пассажиров по регулируемым и нерегулируемым тарифам на территории Республики Хакасия, и о признании утратившими силу отдельных постановлений Правительства Республики Хакасия").Между перевозчиками и государственным автономным учреждением Республики Хакасия «Центр информатизации и новых технологий Республики Хакасия» заключались соглашения о присоединении перевозчика к правилам транспортной системы «Транспортно-карточный процессинг СберТройка» </t>
  </si>
  <si>
    <t>Стратегия в области цифровой трансформации отраслей экономики, социальной сферы и государственного управления Владимирской области и постановление администрации Владимирской области от 29.08.2022 №592  «Об утверждении региональной программы цифровой трансформации Владимирской области</t>
  </si>
  <si>
    <t>Отсутствие потребности к присоединению в связи с тем, что  функционал предлагаемой к внедрению платформы в настоящее время реализован посредством иных региональных технических решений</t>
  </si>
  <si>
    <t xml:space="preserve">Поддержание в актуальном состоянии интерфейсов интернет-ресурсов и мобильных приложений с учетом доступности для инвалидов по зрению </t>
  </si>
  <si>
    <t>0</t>
  </si>
  <si>
    <t>Удельный вес органов и организаций, предоставляющих услуги, официальный сайт которых адаптирован для лиц с нарушением зрения (слабовидящих) (от общего количества органов и организаций, предоставляющих услуги)</t>
  </si>
  <si>
    <t>Включение в контракты, в том числе заключаемые по итогам закупочных процедур, предметом которых выступают выполнение работ (оказание услуг) по разработке и модернизации интерфейсов Интернет- ресурсов и мобильных приложений, используемых для организации транспортного обслуживания граждан, условий по обеспечению доступности таких ресурсов и приложений для инвалидов по зрению</t>
  </si>
  <si>
    <t>Обучение (инструктирование) работников, предоставляющих услуги инвалидам по вопросам, связанным с особенностями предоставления услуг инвалидам в зависимости от стойких расстройств функций организма (зрения, слуха, опорно-двигательного аппарата)</t>
  </si>
  <si>
    <t>Обеспечено обучение 1 сотрудника Министерства по дорожному хозяйству, транспорту и связи Республики Карелия (повышение квалификации по программе "Обеспечение условий доступности, безопасности, информативности и комфортности для инвалидов объектов и предоставляемых услуг в сфере транспорта и транспортной инфраструктуры (социально-правовые основы)") (декабрь 2024 года)</t>
  </si>
  <si>
    <t>Министерством труда и социальной защиты Республики Марий Эл на регулярной основе для органов исполнительной власти, органов местного самоуправления и подведомственных им учреждений проведен обучающий семинар в режиме видеоконференц-связи. В ходе семинара рассмотрены такие вопросы, как: принципы «недискриминации» при общении, оказании помощи, обслуживании инвалидов и других маломобильных групп населения; этика и особенности общения с людьми, имеющими нарушение зрения, слуха, опорно-двигательного аппарата</t>
  </si>
  <si>
    <t>31</t>
  </si>
  <si>
    <t>Обучающий семинар "Этика общения и особенности взаимодействия с инвалидами и людьми с ограниченными возможностями здоровья различных нозологических групп", категория слушателей - государственные гражданские служащие категорий "руководители", "специалисты", а также лица, замещающие должности, не являющиеся должностями государственной гражданской службы края</t>
  </si>
  <si>
    <t>Мероприятия по обеспечению доступности вокзальной инфраструктуры для маломобильных  пассажиров на 2024 год, утвержденные от 16.04.2024 г. №ДЖВ-585/пд, обучено 4 человека</t>
  </si>
  <si>
    <t>Повышение квалификации государственных и муниципальных служащих,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 осуществления регионального государственного контроля (надзора) на автомобильном транспорте, городском наземном электрическом транспорте и в дорожном хозяйстве, в сфере перевозок пассажиров и багажа легковым такси</t>
  </si>
  <si>
    <t>Доля государственных / муниципальных служащих,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 осуществления регионального государственного контроля (надзора) на автомобильном транспорте, городском наземном электрическом транспорте и в дорожном хозяйстве, в сфере перевозок пассажиров и багажа легковым такси, повысивших квалификацию: 2024  год - 30 %, 2025  год – 45 %, 2026 год –  60 %.</t>
  </si>
  <si>
    <t>При приеме на работу работников, связанных с обслуживанием пассажиров, проводятся обязательные инструктажи по обслуживанию маломобильных пассажиров.</t>
  </si>
  <si>
    <t>Доля прошедших инструктаж или обучение специалистов транспортных предприятий, исполнение должностных обязанностей которых может привести к взаимодействию с инвалидами, по вопросам, связанным с обеспечением доступности для них объектов, транспортных средств и предоставляемых услуг с целью оказания помощи в их использовании или получении (доступу к ним), от общего числа таких специалистов</t>
  </si>
  <si>
    <t>Организация и проведение обучения по вопросам, связанным с обеспечением доступности для инвалидов объектов транспортной инфраструктуры, транспортных средств и предоставляемых транспортных услуг - Авиационный учебный центр "Аэропорт Толмачево" , (лицензия №10327 Министерства образования, науки и иновационной  политики Новосибирской области от 26.06.20217г.).</t>
  </si>
  <si>
    <t>1) Распоряжение Администрации г. Улан-Удэ от 09.12.2015 № 1780-р (в ред. от 06.12.2016 № 929-р) «Об утверждении Плана мероприятий ("дорожной карты") по повышению значений показателей доступности для инвалидов объектов социальной, инженерной и транспортной инфраструктуры и условий для беспрепятственного пользования услугами городского округа "Город Улан-Удэ"»</t>
  </si>
  <si>
    <t>Направлена информация о проведении серии просветительских семинаров ФГБУ ФНОЦ МСЭ и Р им. Г.А. Альбрехта Минтруда России, информация о которых размещена на сайте ФГБУ "НЦКТП МИНТРАНСА РОССИИ";
о возможности пройти обучение онлайн в ГАПОУ РК «Петрозаводский автотранспортный техникум» (Многофункциональный Центр Прикладных Квалификаций);</t>
  </si>
  <si>
    <t>В 2024 году прошли обучение 24 водителя МО "Ухта" (стажировка в части работы с ММГН). В Северной жд АО "СППК" 30 чел по теме: "Особенности обслуживания ММГН на жд транспорте" (РАПС по квоте) 58 чел, АО "ФПК" - 98 чел. По данным АО "Комиавиатранс" прошли онлайн обучение 45 чел, инструктаж 101 чел по теме "Аура-Тех" Доступная среда  (всего 356 чел)</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</si>
  <si>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Республики Марий Эл, прошедших обучение или инструктирование</t>
  </si>
  <si>
    <t>2024 год – не менее 50 %,</t>
  </si>
  <si>
    <t>Организация обучения (инструктирования) сотрудников по вопросам обеспечения доступности для инвалидов услуг и объектов, на которых они предоставляются, и оказания при этом необходимой помощи</t>
  </si>
  <si>
    <t>Проведен инструктаж сотрудников транспортных компаний в должностные обязанноси которых входит взаимодействие с инвалидами</t>
  </si>
  <si>
    <t>20                         (при наличии финансирования)</t>
  </si>
  <si>
    <t>Доля организаций транспортного комплекса, в которых сотрудники, исполняющие должностные обязанности по инстуктированию по вопросам обеспечения доступности для инвалидов объектов транспортной инфраструктуры и услуг, прошли обучение по программам дополнительного профессионалнго образования, согласованными с общественными организациями инвалидов</t>
  </si>
  <si>
    <t>Проведение инструктирования сотрудников</t>
  </si>
  <si>
    <t>Обучение сотрудников ОТИ по работе с МГН ведедется ежегодно</t>
  </si>
  <si>
    <t>Краевым государственным бюджетным учреждением "Хабаровский центр социальной реабилитации инвалидов" разработан курс "Ситуационная помощь инвалидам, людям с ОВЗ и маломобильным группам населения на транспорте", проведено 2 курса. В 2025 году работа будет продолжена.</t>
  </si>
  <si>
    <t>Организовано проведение инструктирования</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</si>
  <si>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прошедших обучение или инструктирование</t>
  </si>
  <si>
    <t xml:space="preserve"> Проведение инструктажей или обучения</t>
  </si>
  <si>
    <t>обучение прошли ранее</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</si>
  <si>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прошедших обучение или инструктирование: 2024  год - 70%, 2025  год -  75%,2026 год -  80 %</t>
  </si>
  <si>
    <t>Обучение работников в специализированных учреждениях</t>
  </si>
  <si>
    <t>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Республики Марий Эл, прошли обучение по программам дополнительного профессионального образования, согласованным с общественными организациями инвалидов</t>
  </si>
  <si>
    <t>2024 год – не менее 5 %,</t>
  </si>
  <si>
    <t>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транспортной инфраструктуры и услуг, прошли обучение по программам дополнительного профессионального образования, согласованными с общественными организациями инвалидов</t>
  </si>
  <si>
    <t>На базе АУЦ СПАТУ ГА г. Санкт- Петербург проведено обучение 2 сотрудников АО "аэропорт Махачкала"</t>
  </si>
  <si>
    <t>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прошли обучение по программам дополнительного профессионального образования, согласованным с общественными организациями инвалидов.</t>
  </si>
  <si>
    <t>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Камчатского края, прошли обучение по программам дополнительного профессионального образования, согласованным с общественными организациями инвалидов</t>
  </si>
  <si>
    <t xml:space="preserve"> 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прошли обучение по программам дополнительного профессионального образования, согласованным с общественными организациями инвалидов: 2024 год -  20 %, 2025 год -  35 %, 2026 год -  50 %</t>
  </si>
  <si>
    <t xml:space="preserve">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на территории Республики Северная Осетия - Алания (31 мая 2024 г.)
</t>
  </si>
  <si>
    <t xml:space="preserve">Постановлением Правительства Российской Федерации от 10.03.2022 № 336 установлены особенности организации и осуществления государственного контроля (надзора) в 2024 году.  В частности, установлен запрет на проведение до конца 2024 года плановых контрольных (надзорных) мероприятий, также определен ограниченный перечень оснований для проведения в 2024 году внеплановых контрольных (надзорных) мероприятий. Вместе с тем, проведен 31 обязательный профилактический визит. В соответствии с пунктом 11 Положения о региональном государственном контроле в сфере перевозок пассажиров и багажа легковым такси в Республике Хакасия, утвержденного постановлением Правительства Республики Хакасия от 30.09.2021 № 490, по результатам рассмотрения обращения гражданина, Министерством в 2024 году было объявлено 9 предостережений о недопустимости нарушения обязательных требований. Проведено 47 консультирований с организациями, индивидуальными предпринимателями и гражданами на тему соблюдения норм действующего законодательства при осуществлении деятельности по перевозке пассажиров и багажа легковым такси на территории Республики Хакасия. Проведено 25 постоянных рейдов. Составлено 20 протоколов об административном правонарушении по ч. 2 ст. 14.1 КоАП РФ, по ч. 3 ст. 11.14.1 КоАП РФ – составлено 3 протокола; по ч. 2 ст. 12.31.1 КоАП РФ – составлен 1 протокол; по ч. 3 ст. 12.31.1 КоАП РФ – составлен 1 протокол.
Вынесены постановления о назначении наказания в виде административного штрафа.
</t>
  </si>
  <si>
    <t>Протокольно зафиксированы выявленные замечания в рамках выездных совещаний на объекты транспортной инфраструктуры.</t>
  </si>
  <si>
    <t>Продолжить работу по обеспечению доступности объектов транспортной инфраструктуры для инвалидов.</t>
  </si>
  <si>
    <t xml:space="preserve">1.  Направить в адрес Министерства транспорта Пермского края предложения по включению мероприятий в план работы на 2024 г.  Срок: до 1 июля 2024 г.
2.  Направить в адрес Министерства транспорта Пермского края информацию о сотрудниках ответственных за обеспечение доступности для МГН объектов транспортной инфраструктуры.  Срок: до 15 июля 2024 г.
3.  Обеспечить доработки сайтов, а также необходимости их доработки или разработки, с учетом требований ГОСТ Р 52872-2019. Информацию об исполнении работы направить в адрес Министерства транспорта Пермского края.  Срок: до 24 июня 2024 г.
4.  Направить в адрес филиала ОАО «РЖД» Свердловская железная дорога Пермский регион письмо в части обеспечения на этапе проектирования требований по доступности для МГН пассажирских платформ и павильонов ж/д станций и вокзалов при их обустройстве или реконструкции. Срок: до 15 июля 2024 г.
5.  Сформировать списки ответственных лиц объектов транспортной инфраструктуры и направить их в адрес АНО РИЦ «Доступная среда» для дальнейшего формирования плана-графика обучения ответственных лиц за обеспечение доступности для МГН объектов транспортной инфраструктуры.  Срок: до 15 июля 2024 г.
6.  Свердловской железной дороге (Пермский регион) - сформировать и направить в адрес Министерства транспорта Пермского края презентацию о перспективных планах по реконструкции железнодорожных объектов транспортной инфраструктуры Пермского края в части приведения их в соответствие с требованиями по доступности для инвалидов.  Срок: до 15 июля 2024 г.
7.  Участникам выездного заседания рабочей группы по вопросам повышения доступности для МГН объектов транспортной инфраструктуры (ст. Оверята, ж/д вокзал Пермь-2) направить в адрес Минтранса Пермского края предложения для включения в акт по результатам выездного заседания рабочей группы. </t>
  </si>
  <si>
    <t>План мероприятий ("дорожная карта") по повышению значений показателей доступности для инвалидов объектов и услуг в Артемовском городском округе:             1. Приобретение низкопольных автобусов (2025, 2027 гг.). 
2. Разработка концепции повышения заинтересованности перевозчиков негосударственного сектора в обеспечении доступности транспорта и объектов транспортной инфраструктуры для инвалидов и маломобильных групп населения (2025 г.). 
3. Размещение информации об объектах транспорта и транспортной инфраструктуры (автобусах и остановочных павильонах), оборудованных для лиц с ограничениями здоровья в подсистеме «Информационная система «Цифровое Приморье» (2023-2030 гг.). 
4.Оснащение общественного транспорта, в том числе негосударственного сектора, оборудованием системы радиоинформирования и звукового ориентирования (2023-2030 гг.). 
5. Оснащение остановочных павильонов доступами для инвалидов-колясочников и оборудование их для граждан с нарушениями функции зрения (2023-2030 гг.). 
6. Организация установки звуковых светофоров большего времени действия (точечно по городу) и навигации на пешеходных переходах (2023-2030 гг.).</t>
  </si>
  <si>
    <t>Мероприятия в процесе исполнения</t>
  </si>
  <si>
    <t xml:space="preserve">1. Министерству транспорта и дорожного хозяйства Республики Дагестан во взаимодействии с главами муниципальных районов и городских округов Республики Дагестан прочено обеспечить проведение инструктажа среди водителей, осуществляющих регулярные перевозки автомобильным транспортом, по особенностям перевозки пассажиров из числа инвалидов и лиц с ограниченными возможностями здоровья.
2. Министерству транспорта и дорожного хозяйства Республики Дагестан в рамках утвержденной рабочей группы по мониторингу и вопросам повышения доступности транспортной инфраструктуры проводить проверочные мероприятия в форме «профилактических визитов» на объекты транспортной инфраструктуры по вопросам обеспечения их доступности для инвалидов и других маломобильных групп населения.
3. Министерству транспорта и дорожного хозяйства Республики Дагестан провести информационную и разъяснительную работу с транспортными организациями (перевозчиками), осуществляющими регулярные перевозки пассажиров автомобильным транспортом о необходимости оснащения транспортных средств общего пользования с учетом потребностей инвалидов и других маломобильных групп населения, предусмотрев наличие информационной таблички или электронного табло, содержащих номера маршрутов регулярных перевозок, расписание движения транспорта и другой информации.
</t>
  </si>
  <si>
    <t>1. Исполнено.
2. В целях проведения проверочных мероприятий на объектах транспортной инфраструктуры в соответствии с приказом Минтранса РД от 23.03.2024 г. № 48 утвержден План-график проведения обследований объектов транспортной инфраструктуры на территории РД по вопросам доступности их для инвалидов и иных маломобильных граждан. В этой связи рабочей группой в период с 17 апреля 2024 г.  проведены комиссионные осмотры в форме «профилактических визитов» на объектах транспортной инфраструктуры, подходах к пешеходным переходам, ведущих к ним, и примыкающих остановках транспорта общего пользования, в части доступности их для инвалидов и иных категорий маломобильных граждан на территории Республики Дагестан. 
Всего обследовано 13 объектов транспортной инфраструктуры (автовокзалы, автостанции, ж/д вокзалы). Собственникам объектов даны рекомендации по устранению выявленных недостатков и нарушений.
3. Во взаимодействии с главами городских округов РД Минтрансом РД проведена разъяснительная работа с перевозчиками о необходимости оснащения транспортных средств общего пользования с учетом потребностей инвалидов и других маломобильных групп населения.
До перевозчиков доведены основные требования федеральных и региональных нормативно-правовых актов, в части необходимости обеспечения условий доступности для пассажиров из числа инвалидов объектов транспортной инфраструктуры и услуг автомобильного транспорта, а также о необходимости соблюдения всех установленных требований.</t>
  </si>
  <si>
    <t>Было осуществлено 2 заседания и 2 выездных мероприятия с рабочей группой согласно Графику проведения заседания рабочей группы по мониторингу и вопросам повышения доступности для инвалидов региональных объектов транспортной инфраструктуры, транспортных средств и предоставляемых транспортных услуг. В ходе выездных мероприятий были выявлены недочеты по вопросам создания доступной среды на объектах транспорта, а именно на автовокзале г. Назрань и на жд. вокзале г. Назрань. На основании выявленных нарушений направлены письма в адреса руководителей объектов транспортой инфраструктуры</t>
  </si>
  <si>
    <t>Согласно информации, полученной от ОАО "РЖД", в 2025 г. по железнодорожному вокзалу Назрань запланированы следующие мероприятия:
- оборудование специальных касс для пассажиров с ограниченными возможностями;
- оборудование доступных санитарно-гигиеничных помещений для людей с нарушениями зрения и нарушениями опорно-двигательного аппарата; - обеспечение доступности вертикальных коммуникаций (установка пандусов, подъемных платформ, адаптированных лифтов). 
В настоящее время ОАО "РЖД" прорабатывается вопрос выделения дополнительного финансирования в 2026 г. на приобретение тактильного покрытия для помощи ориентации в пространстве людям с нарушением зрения, тактильной маркировки для незрячих первой и последней ступеньки, а также монитора, бегущей строки с возможностью представления текстовой и графической информации лицам с нарушением слуха и ослабленным зрением при входе в здание железнодорожного вокзала.</t>
  </si>
  <si>
    <t>Решение о закупке новых автобусов, отвечающих требованиям доступности для инвалидов. 
Принято решение о перенаправлении части маршрутов регулярных перевозок на новые автовокзалы "Северный" и "Южный", отвечающих требованиям доступности для инвалидов и маломобильных граждан. 
Проведение оценки проекто-сметной документации на предмет соответствия ТПУ в г. Нальчик установленным требованиям.</t>
  </si>
  <si>
    <t>Проведены профилактические визиты на объекты транспортной инфраструктуры и транспортных организаций на предмет соответствия их доступности для пассажиров из числа инвалидов. 
Приоберетны 44 новых автобуса за счет специальных казначейских кредитов, доступных для инвалидов и маломобильных групп граждан. 
Часть межмуниципальных маршрутов регулярных перевозок перенаправлена на новые автовокзалы "Северный" и "Южный".</t>
  </si>
  <si>
    <t>1. Утвержден график проведения в 2024 году выездных осмотров объектов транспортной инфраструктуры.
2. Рассмотрен проект сводного плана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Республики Карелия.
3. 26 сентября 2024 года проведены обследования 25 объектов транспортной инфраструктуры (парковки, элементы автодорожной инфраструктуры, размещенные вблизи социально-значимых объектов).</t>
  </si>
  <si>
    <t>1. Утвержден график проведения в 2024 году выездных осмотров объектов транспортной инфраструктуры.
2. Утвержден 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Республики Карелия.
3. По результатам обследования владельцам транспортной инфраструктуры выданы рекомендации.</t>
  </si>
  <si>
    <t>Утвердить на 2025 год график выездных проверок, утвердить основные маршруты, участие в паспортизации объектов.</t>
  </si>
  <si>
    <t>1.  Организовать рейды согласно графику, и провести анализ доступности для инвалидов транспортной инфраструктуры силами созданных рабочих групп совместно с местными организациями Хакасской республиканской организации Общероссийской общественной организации «Всероссийское общество инвалидов».
2  Органам местного самоуправления:
2.1. Предоставить в Минтранс Хакасии планы мероприятий («дорожные карты») по повышению значений показателей доступности для инвалидов объектов и услуг.
2.2. Закладывать в бюджет финансирование мероприятий по доступности для инвалидов при планировании бюджета на следующий год.
3. При планировании строительно-монтажных и ремонтных работ на объектах транспортной инфраструктуры учитывать мероприятия по обеспечению доступности для инвалидов.</t>
  </si>
  <si>
    <t>Организованы рейды согласно графику, проведен анализ доступности для инвалидов транспортной инфраструктуры силами созданных рабочих групп совместно с местными организациями Хакасской республиканской организации Общероссийской общественной организации «Всероссийское общество инвалидов».
Утвержден 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Республики Хакасия на период с 2024 по 2030 годы.
Утвержден График проведения в 2024 году выездных совещаний, организуемых Минтрансом Хакасии совместно с Хакасской республиканской организацией Общероссийской общественной организации «Всероссийское общество инвалидов».  
В  Минтранс Хакасии предоставлены планы мероприятий («дорожные карты») по повышению значений показателей доступности для инвалидов объектов и услуг.  
Обустройство новых остановок, тротуаров, подходов к пешеходным переходам ведется в соответствии с требованиями по обеспечению доступности для инвалидов и других маломобильных групп населения.</t>
  </si>
  <si>
    <t xml:space="preserve">1. Разработка паспортов доступности транспортных средств.
2. Приведение в соответствии с требованиями доступности для лиц с ограниченными физическими возможностями официального сайта Министерства, а также транспортных предприятий.
3. Размещение табличек указателей с шрифтом Брайля на транспорте и объектах транспортной инфраструктуры. </t>
  </si>
  <si>
    <t>1. Разработаны паспорта доступности транспортных средств.
2.Осуществлены мероприятия по приведению официального сайта министерства, а также сайтов подведомственных транспортных предприятий, в соответствие с требованиями доступности для лиц с ограниченными физическими возможностями.
3. Обеспечено размещение на транспортных средствах и объектах транспортной инфраструктуры табличек-указателей, выполненных с использованием шрифта Брайля.</t>
  </si>
  <si>
    <t>1. 	Провести рабочую встречу с представителями администрации Петропавловск-Камчатского городского округа, автотранспортных предприятий, осуществляющих регулярную перевозку пассажиров общественным транспортом.
2.  Вопрос о проведении обучения по повышению квалификации государственных и муниципальных служащих,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 осуществления регионального государственного контроля (надзора) на автомобильном транспорте и в дорожном хозяйстве, в сфере перевозок пассажиров и багажа легковым такси.
3. 	Совместно с Министерством социального благополучия и семейной политики Камчатского края актуализировать сведения Реестра объектов социальной инфраструктуры и услуг в приоритетных сферах жизнедеятельности инвалидов и других маломобильных групп населения Камчатского края с учетом информации о приоритетных объектах транспортной инфраструктуры для инвалидов размещенной в разделе «Карта доступности» на сайте «Жить вместе».
4. 	С целью повышения доступности для инвалидов транспортной инфраструктуры и транспортных услуг проработать вопрос обеспечения обратной связи с пассажирами из числа инвалидов совместно с Камчатской краевой организацией «Всероссийское сообщество инвалидов».</t>
  </si>
  <si>
    <t>1. Проведена
2. В процессе
3. Исполнено
4. Исполнено</t>
  </si>
  <si>
    <t>1. О необходимости обеспечения доступности для инвалидов объектов дорожного сервиса, расположенных на автомобильных дорогах федерального, регионального или межмуниципального, местного значения, по которым проходят маршруты регулярных перевозок междугородного сообщения.
2. О необходимости повышения доли транспортных средств, оборудованными для перевозки инвалидов и маломобильных граждан.</t>
  </si>
  <si>
    <t>1. Управлению ГИБДД УМВД РФ по Астраханской области  рекомендовано организовать рейдовые мероприятия по выявлению использования парковочных мест для инвалидов участниками дорожного движения на парковке в районе  рынка Большие Исады.
2. Администрации МО «Городской округ Астрахань» составить список  улиц г. Астрахани, планируемых к реконструкции, и предоставить системе добровольной сертификации (СДС) «ВОИ» «Мир доступный для всех» для обследования на доступность инвалидам и маломобильным группам населения.
3. Системе добровольной сертификации (СДС) «ВОИ» «Мир доступный для всех» рекомендовано провести обследование улиц,  планируемых к дорожным работам, согласно списка администрации МО «Городской округ Астрахань» и направить в адрес администрации МО «Городской округ Астрахань» рекомендации проектирования тротуаров с учетом обеспечения доступности маломобильным группам населения до начала строительных работ, запланированных до конца 2024 года.
4. Администрации МО «Городской округ город Астрахань» рекомендовано при обустройстве остановочных пунктов нанести предупреждающие тактильные линии, обозначающие начало и конец остановки, а также шуцлинии (тактильные указатели) в зоне посадки, разместить  информационное табло с расписанием общественного транспорта.
5. Руководителям транспортных предприятий Астраханской области рекомендовано проводить на постоянной основе инструктирование/обучение сотрудников организаций транспортного комплекса, работающих с инвалидами и маломобильными группами населения, о порядке оказания услуг.
6. Министерству транспорта и дорожной инфраструктуры Астраханской области рекомендовано проработать вопрос с транспортным предприятием о внедрении звукового сигнала на автобусах большого, среднего и малого класса при подъезде к остановке, работающих на регулярных маршрутах в рамках государственных контрактов.
7. Руководителям транспортных предприятий Астраханской области  рекомендовано увеличить шрифт представляемой информации о рейсах на электронных информационных табло, размещенных на объектах транспортной инфраструктуры (аэропорт, автовокзал, железнодорожный вокзал).</t>
  </si>
  <si>
    <t>1. Управлением ГИБДД УМВД РФ по Астраханской области  на постоянной основе  организованы рейдовые мероприятия по выявлению использования парковочных мест для инвалидов участниками дорожного движения на парковке в районе  рынка Большие Исады.
2. Администрацией МО «Городской округ Астрахань» составлены списки  улиц г. Астрахани, планируемые к реконструкции. Указанные улицы обследованы системой добровольной сертификации (СДС) «ВОИ» «Мир доступный для всех» на доступность инвалидам и маломобильным группам населения. В адрес администрации МО «Городской округ Астрахань» направлены рекомендации по проектированию тротуаров с учетом обеспечения доступности маломобильным группам населения.
3. Администрацией МО «Городской округ город Астрахань»  при обустройстве остановочных пунктов реализуются мероприятия по нанесению предупреждающих тактильных линий, обозначающих начало и конец остановки, а также шуцлиний (тактильных указателей) в зоне посадки, по размещению  информационного табло с расписанием общественного транспорта.
4. Руководителями транспортных предприятий Астраханской области на постоянной основе обеспечивается проведение инструктирования/обучения сотрудников организаций транспортного комплекса, работающих с инвалидами и маломобильными группами населения, о порядке оказания услуг.
5. Министерством транспорта и дорожной инфраструктуры Астраханской области проработан вопрос  о внедрении звукового сигнала на автобусах большого, среднего и малого класса при подъезде к остановке, работающих на регулярных маршрутах в рамках государственных контрактов. С общественными организациями инвалидов согласовыватся вопрос о внедрении звукового информирования на всех автобусах большого, среднего и малого класса.
6. Увеличены шрифты представляемой информации о рейсах на электронных информационных табло, размещенных на объектах транспортной инфраструктуры (аэропорт, автовокзал, железнодорожный вокзал).</t>
  </si>
  <si>
    <t>Администрации Волгограда поручено проработать вопрос переоборудования подвижного состава городского общественного транспорта оборудованием системы радиоинформирования и звукового ориентирования для инвалидов по зрению.</t>
  </si>
  <si>
    <t>1. Провести информационную работу по огласке проведения рейдов Госавтоинспекции по выявлению нарушителей, незаконно оставляющих свои автомобили на парковочных местах для маломобильных групп населения. 
2. Провести профилактическое мероприятие на повышение осведомленности и ответственности водителей по соблюдению пункта 14.5 Правил дорожного движения (во всех случаях, в том числе и вне пешеходных переходов, водитель обязан пропустить слепых пешеходов, подающих сигнал белой тростью).  
3. Проработать вопрос  о предоставлении льгот для маломобильных групп населения и сопровождающим их лицам при осуществлении авиаперелетов.
4. Проработать вопрос обеспечения доступности обучения управлению транспортным средством на специализированном автомобиле и последующей сдачи экзаменов для маломобильной группы населения в городах Вологодской области. 
5. Рассмотреть вопрос организации регулярного движения общественного транспорта до Учреждения медико-социальной экспертизы.</t>
  </si>
  <si>
    <t xml:space="preserve">Информационная работу по огласке проведения рейдов Госавтоинспекции по выявлению нарушителей, незаконно оставляющих свои автомобили на парковочных местах для маломобильных групп населения проведена. 
Профилактическое мероприятие на повышение осведомленности и ответственности водителей по соблюдению пункта 14.5 Правил дорожного движения (во всех случаях, в том числе и вне пешеходных переходов, водитель обязан пропустить слепых пешеходов, подающих сигнал белой тростью) проведено. </t>
  </si>
  <si>
    <t>Рассмотреть возможность установки лицензированной программы звукового сопровождения в муниципальном и коммерческом транспорте города Иркутска.</t>
  </si>
  <si>
    <t>В работе.</t>
  </si>
  <si>
    <t>В 2024 году вопросы транспортной доступности на рабочих группах не поднимались.</t>
  </si>
  <si>
    <t>Продолжить работу по обеспечению доступности для инвалидов и маломобильных групп населения объектов транспортной инфраструктуры и транспортных средств.</t>
  </si>
  <si>
    <t xml:space="preserve"> За 2024 год проведено 3 совместных рейда и составлено 4 административных протокола за нарушение правил остановки и стоянки транспортных средств в местах, отведенных для инвалидов в г. Магадане.</t>
  </si>
  <si>
    <t>Информация по всем пунктам протокольных решений представлена в Минтранс Мурманской области в указанный срок.</t>
  </si>
  <si>
    <t>Проводились Советы по инвалидам при Главе Республики Коми в 2024 году.</t>
  </si>
  <si>
    <t>Обеспечение доступности и безопасности пользования общественным транспортом и транспортной инфраструктурой, включая остановочные пункты, торотуары, инвалидами и другими маломобильными группами населения.</t>
  </si>
  <si>
    <t>Не принимались.</t>
  </si>
  <si>
    <t>В 2025 году планируется проведение заседаний рабочей группы по вопросам повышения доступности для инвалидов и других маломобильных групп населения объектов транспортной инфраструктуры, транспортных средств и предоставляемых транспортныху услуг в Ленинградской области в 3 и 4 квартале.</t>
  </si>
  <si>
    <t>Рекомендовать автотранспортным предприятиям: 
2.1 Принять меры по организации прохождения обучения инструкторов и специалистов организаций транспортного комплекса, оказывающих услуги для лиц с ограниченными возможностями здоровья и маломобильным группам населения. Срок: на постоянной основе.
2.2. На регулярной основе проводить дополнительные инструктажи на предмет качества обслуживания населения, внимательного отношения ко всем пассажирам, в том числе к пассажирам с инвалидностью. Особенное внимание при инструктировании уделять вновь принятым работникам. 
Срок: на постоянной основе.
2.3. Информацию о количестве обученных инструкторов и специалистов предоставлять в Министерство транспорта и дорожного хозяйства Мурманской области. Срок: ежегодно в срок до 01.07 и 01.01.
3. Рекомендовать общественным организациям инвалидов:
3.1. Использовать официальный сайт «Транспорт Севера» https://транспортсевера.рф для ознакомления о предоставляемых услугах автотранспортными предприятиями на территории Мурманской области.
3.2. Провести анализ наполняемости данного сайта на предмет полноты, доступности и восприятия размещенной информации.
Заключение по результатам данного анализа предоставлять в Министерство транспорта и дорожного хозяйства Мурманской области. Срок: до 05.08.2024.
3.3. Подготовить и направить обращение в Прокуратуру Мурманской области по вопросу не соответствия госстандартам организации перемещения пассажиров с различными ограничениями здоровья через железнодорожные пути от первого перрона до второго на железнодорожной станции Мурманск .
Срок: до 15.07.2024.
4. Министерству транспорта и дорожного хозяйства Мурманской области (Полиэктова Ю.А.):
4.1. Подготовить и направить в адрес АО «Аэропорт Мурманск» запрос  о функционировании и применении амбулифта для транспортировки пассажиров с различными ограничениями здоровья на борт воздушного судна, а также о планах по его замене на новый. Срок: до 01.07.2024.
4.2. Пригласить представителей АО «Аэропорт Мурманск» и ж/д вокзала станции Мурманск на очередное заседание рабочей группы по вопросам повышения доступности для инвалидов и других лиц с ограничениями жизнедеятельности объектов транспортной инфраструктуры, транспортных средств и предоставляемых транспортных услуг на территории Мурманской области.</t>
  </si>
  <si>
    <t>На предприятиях проведены инструктажи с сотрудниками.</t>
  </si>
  <si>
    <t>Отсутствует региональная рабочая группа, а также иной совещательный орган по мониторингу доступности для инвалидов объектов транспортной инфраструктуры, транспортных средств и предоставляемых транспортных услуг.</t>
  </si>
  <si>
    <t>Рекомендовано перевозчикам  провести дополнительные инструктажи с сотрудниками, осуществляющими непосредственное взаимодействие с пассажирами из числа инвалидов в целях оказания помощи при посадке и высадке из транспортного средства.</t>
  </si>
  <si>
    <t xml:space="preserve">1. В адрес субъектов транспортной деятельности, осуществляющих перевозку пассажиров, направлены информационные письма о необходимости обучения водителей и кондукторов автобусов по работе с инвалидами, а также регулярного проведения разъяснительных бесед (инструктажей) по вопросам соблюдения этики общения с инвалидами, оказания им помощи как при посадке/высадке в автобус, так и во время движения, недопустимости игнорирования просьб (нужд) инвалидов на остановке общественного транспорта и в автобусе.
2. В адрес Министерства транспорта Российской Федерации направлено письмо с предложением о внесении изменений в «Порядок организации и проведения предрейсового или предсменного контроля технического состояния транспортных средств, утвержденный Приказом Министерства транспорта Российской Федерации от 15 января 2021 года № 9 в части дополнения перечня следующим пунктом: «проверка исправности устройств и оборудования, предназначенных для инвалидов, в том числе рампа или подъемное устройство, поручни для комфортного перемещения, специальные места для инвалидов и инвалидных колясок, ремни безопасности, кнопки вызова, аудио- и видеоинформаторы».
</t>
  </si>
  <si>
    <t xml:space="preserve">1. В адрес субъектов транспортной деятельности, осуществляющих перевозку пассажиров, направлены информационные письма о необходимости обучения водителей и кондукторов автобусов по работе с инвалидами.
2. В адрес Министерства транспорта Российской Федерации направлено письмо с предложением о внесении изменений в «Порядок организации и проведения предрейсового или предсменного контроля технического состояния транспортных средств, утвержденный Приказом Министерства транспорта Российской Федерации от 15 января 2021 года № 9 в части дополнения перечня следующим пунктом: «проверка исправности устройств и оборудования, предназначенных для инвалидов, в том числе рампа или подъемное устройство, поручни для комфортного перемещения, специальные места для инвалидов и инвалидных колясок, ремни безопасности, кнопки вызова, аудио- и видеоинформаторы».       </t>
  </si>
  <si>
    <t xml:space="preserve">1. Формирование  транспортными объектами Планов мероприятий по проведению работ для повышения доступности инвалидам транспортных объектов. 
2. Проведение осмотров в муниципальных округах объектов транспортной инфраструктуры, транспортных средств и объектов улично-дорожной сети на предмет их доступности для инвалидов. 
3. Проведение рейдовых мероприятйя на предмет соответствия оказываемых услуг инвалидам по перевозке пассажиров в городском сообщении требованиям действующего законодательства. 
4. Содержание объектов улично-дорожной сети в зимний период.
5. Подготовка объектов улично-дорожной сети к летнему периоду. 
6. Своевременное устранение на улично-дорожной сети дефектов тактильно-наземных указателей. 
7.  Проведение обучающего семинара в целях повышения их уровня знаний в части оказания услуг и повышения транспортной доступности для инвалидов. 
8. Приобретение транспортными компаниями планшетов с программой видеосвязи для возможности предоставления людям с ограниченными возможностями здоровья по слуху связи с сурдопереводчиком. 
9. Условия доступности для инвалидов жд транспорта.  
10. Закупка автобусов с характеристиками, установленными для обеспечения условий доступности перевозки пассажиров из числа инвалидов и их багажа автомобильным транспортом. </t>
  </si>
  <si>
    <t>1. Сформированы Планы мероприятий по проведению работ для повышения доступности инвалидам транспортных объектов. 
2. Проведены осмотры в муниципальных округах объектов транспортной инфраструктуры, транспортных средств и объектов улично-дорожной сети на предмет их доступности для инвалидов. 
3. Ежемесячное проведение рейдовых мероприятий на предмет соответствия оказываемых услуг инвалидам по перевозке пассажиров в городском сообщении требованиям действующего законодательства. 
4. Содержание объектов улично-дорожной сети в зимний период. 
5. Работа по обеспечению объектов улично-дорожной сети к летнему периоду. 
6. Устранение на улично-дорожной сети дефектов тактильно-наземных указателей. 
7.  Проведен обучающий семинар в целях повышения их уровня знаний в части оказания услуг и повышения транспортной доступности для инвалидов. 
8. Приобретены транспортными компаниями планшеты с программой видеосвязи для возможности предоставления людям с ограниченными возможностями здоровья по слуху связи с сурдопереводчиком. 
9. В составах поездов дальнего следования и пригородного сообщения имеются вагоны для перевозки инвалидов. 
10. Приобретены автобусы с характеристиками, установленными для обеспечения условий доступности перевозки пассажиров из числа инвалидов и их багажа автобобильным транспортом.</t>
  </si>
  <si>
    <t>Решения по вопросам доступности для инвалидов объектов  транспортной инфраструктуры, транспортных средств и предоставляемых транспортных услуг не принимались.</t>
  </si>
  <si>
    <t>Реализовывались мероприятия по обеспечению доступной среды для МГН при обустройстве транспортной инфраструктуры.</t>
  </si>
  <si>
    <t>В рамках проведения постоянных совещаний в Департаменте транспорта и развития дорожно-транспортной инфраструктуры города Севастополя  руководителям транспортных предприятий города Севастополя доводится информация о необходимости обеспечения доступности для инвалидов объектов транспортной инфраструктуры, транспортных средств и предоставляемых услуг.</t>
  </si>
  <si>
    <t>В ходе мониторинга исполнения государственных контрактов на выполнение регулярных пассажирских перевозок нарушений в области обеспечения доступности транспорта и предоставления соответствующих услуг не выявлено.</t>
  </si>
  <si>
    <t>Привести мониторинг доступности объектов транпортной инфраструктуры, транспортных средств и представляемых транспортных услуг и (при необходимости) привести в соответствие требованиям.</t>
  </si>
  <si>
    <t xml:space="preserve">1) Обновление подвижного состава общественного транспорта, оборудованного для перевозки маломобильных групп населения,  оснащение специальными приспособлениями и оборудованием для свободного передвижения и доступа инвалидов  объектов социальной инфраструктуры: сооружений транспортного обслуживания населения - железнодорожные вокзалы, автовокзалы.                                                                                                                                                                                                                          2) Обеспечение исправной работы оборудования для перевозок пассажиров из числа инвалидов, обеспечение инвалидам условий беспрепятственного доступа к объектам транспортной инфраструктуры и беспрепятственного пользования автомобильным транспортом на межмуниципальных маршрутах регулярных перевозок.
</t>
  </si>
  <si>
    <t>1) Постановление Правительства РБ от 27.12.2023 № 773 "Об утверждении государственной программы "Доступная среда в Республике Башкортостан".                                                                                                                                            2) Закон Республики Башкортостан от 17.12.2008 № 77-3 (ред. от 27.03.2025).</t>
  </si>
  <si>
    <t>Об обеспечении беспрепятственного доступа инвалидов и других маломобильных групп населения к объектам социальной, транспортной и инженерной инфраструктур в Республике Дагестан; 
Региональный стандарт транспортного обслуживания населения.</t>
  </si>
  <si>
    <t>Закон Республики Дагестан от 06.05.2024 № 4 "Об обеспечении беспрепятственного доступа инвалидов и других маломобильных групп населения к объектам социальной, транспортной и инженерной инфраструктур в Республике Дагестан"; 
Постановление Правительства Республики Дагестан от 28.04.2025 №143 "Об утверждении регионального стандарта транспортного обслуживания населения в РД".</t>
  </si>
  <si>
    <t>Актуализация состава рабочей группы.</t>
  </si>
  <si>
    <t>Приказом Минтранса КБР от 26.11.2024 № 218-пр актуализирован состав рабочей группы по мониторингу и вопросам повышения доступности для инвалидов и иных категорий маломобильных граждан объектов транспортной инфраструктуры, транспортных средств и предоставляемых транспортных услуг, утвержденный приказом Минтранса КБР от 28.10.2022 № 187-П.</t>
  </si>
  <si>
    <t>Льготный проезд предоставляется в рамках постановления Правительства Республики Коми  от 09.12.2008 № 342 "Об обеспечении равной доступности транспортных услуг на пассажирском автомобильном транспорте (кроме такси) для отдельных категорий граждан, имеющих право на оказание мер социальной поддержки, на территории Республики Коми".</t>
  </si>
  <si>
    <t xml:space="preserve">Постановление № 342 от 09.12.2008  актуализировано в редакции от 23.04.2025 № 112. </t>
  </si>
  <si>
    <t>Актуализация региональной нормативной, правовой и методической базы в сфере транспорта в части обеспечения доступности для инвалидов объектов транспортной инфраструктуры, транспортных средств и предоставляемых на них транспортных услуг в соответствии с вновь принятыми нормативными правовыми актами федерального уровня в 2024 г. не требовалась.</t>
  </si>
  <si>
    <t>Планировалось внести изменения в соответствии с вновь принятыми НПА на уровне Минтранса России, от Минтранса России не поступало на согласование проект НПА по данному разделу.</t>
  </si>
  <si>
    <t>Доведение доли дорог и объектов транспортной инфраструктуры и транспортных средств до соответствующих показателей.</t>
  </si>
  <si>
    <t>Распоряжение Правительства Удмуртской Республики от 05.10.2015 № 996-р об утверждении плана мероприятий  "Дорожной карты" по повышению значений показателей доступности для инвалидов объектов и услуг на территории Удмуртской Республики.</t>
  </si>
  <si>
    <t xml:space="preserve">1. Предоставление инвалидам льготного проезда (бесплатно на всех видах транспорта общего пользования (кроме такси), осуществляющего перевозки по маршрутам в границах населенных пунктов Республики Хакасия. Оплата в размере 50 процентов стоимости проезда на автомобильном транспорте общего пользования (кроме такси) пригородного сообщения в пределах территории Республики Хакасия).                                                                                                                                    2. План мероприятий ("Дорожной карты") по повышению значений показателей доступности для инвалидов объектов  и услуг в Республике Хакасия.                                                                                
3. Внесение изменения в состав рабочей группы по вопросам повышения доступности для инвалидов объектов транспортной инфраструктуры, транспортных средств и предоставляемых транспортных услуг на территории Республики Хакасия, утвержденный постановлением Президиума Правительства Республики Хакасия от 12.05.2023 № 86-п.
</t>
  </si>
  <si>
    <t xml:space="preserve"> 1.  Закон Республики Хакасия № 72-ЗРХ от 30.09.2011 (с изменениями на 14.07.2023) (в ред. Законов Республики Хакасия от 14.07.2015 № 71-ЗРХ, от 30.10.2018 № 58-ЗРХ, от 07.02.2023 № 10-ЗРХ, от 14.07.2023 № 59-ЗРХ) "О мерах социальной поддержки отдельных категорий граждан по оплате проезда на транспорте общего пользования".                                                  2. Постановление Президиума Правительства Республики Хакасия от 15.06.2023 № 114-п "Об утверждении Плана мероприятий ("Дорожной карты") по повышению значений показателей доступности для инвалидов объектов и услуг в Республике Хакасия и признании утратишими силу некоторых постановлений Президиума Правительства Республики Хакасия".                                                                                                                   3. Постановление Президиума Правительства Республики Хакасия от 22.07.2024 № 204-п "О внесении изменения в состав рабочей группы по вопросам повышения доступности для инвалидов объектов транспортной инфраструктуры, транспортных средств и предоставляемых транспортных услуг на территории Республики Хакасия, утвержденный постановлением Президиума Правительства Республики Хакасия от 12.05.2023 № 86-п".
</t>
  </si>
  <si>
    <t>Определение и нормативно-правовое закрепление базовых требований доступности транспортного комплекса для инвалидов с учетом современных технических решений.</t>
  </si>
  <si>
    <t>Установление требований к доступности для инвалидов остановочных пунктов и трансопртных средств</t>
  </si>
  <si>
    <t>Постановление Администрации Алтайского края от 25.09.2015 № 373 "Об утверждении плана мероприятий ("дорожной карты") Алтайского края "Повышение значений показателей доступности для инвалидов объектов и услуг в сферах социальной защиты, труда и занятости, здравоохранения, образования, культуры, транспорта, связи, физической культуры и спорта, торговли, жилищно-коммунального хозяйства и градостроительства";
Постановление Правительства Алтайского края от 07.11.2023 № 413 "Об утверждении государственной программы Алтайского края Доступная среда в Алтайском крае".</t>
  </si>
  <si>
    <t xml:space="preserve">Проект Закона Забайкальского края "О внесении изменений в статьи 3 и 14 Закона Забайкальского края «Об организации транспортного обслуживания населения
на территории Забайкальского края»", планируемый срок принятия документа 2026 год. </t>
  </si>
  <si>
    <t>Ведется на постоянной основе для обеспечения доступности для инвалидов объектов и услуг в Краснодарском крае.</t>
  </si>
  <si>
    <t>План мероприятий («дорожная карта») «Повышение значений показателей доступности для инвалидов объектов и услуг в Краснодарском крае», утвержденный постановлением главы администрации (губернатора) Краснодарского края от 10.12.2015 № 1178</t>
  </si>
  <si>
    <t>Качество транспортного обслуживания, обеспечениt доступности для инвалидов объектов транспортной инфраструктуры.</t>
  </si>
  <si>
    <t>Закон Ставропольского края от 27.02.2008 № 7-кз "Об обеспечении беспрепятственного доступа инвалидов и других маломобильных групп населения к информации, объектам социальной, инженерной и транспортной инфраструктур" (с изменениями и дополнениями от: 12.04.2012, 15.03.2013, 09.11.2015, 19.07.2019,  08.06.2020, 23.12.2021, 01.10.2024);
Распоряжение Правительства Ставропольского края от 16.10.2015 № 327-рп "Об организации работы по повышению значений показателей доступности для инвалидов объектов и услуг на территории Ставропольского края" (с изменениями и дополнениями от:  12.10.2017,  08.02.2018  17.04.2019, 26.02.2020, 20.06.2022, 22.03.2023, 22.10.2024).</t>
  </si>
  <si>
    <t>1. Предоставление проезда по платежной карте национальной системы платежных карт на транспорте общего пользования (кроме такси) городского и пригородного сообщения на территории Хабаровского края.                                                                                                          2. Компенсация расходов на оплату проезда с 1 мая по 31 октября на пригородном автомобильном и железнодорожном транспорте, водном транспорте внутригородского и пригородного сообщения.
3. Компенсация расходов по оплате проезда по социальным нуждам.
4. Компенсация расходов по оплате проезда к месту обучения и обратно отдельным категориям граждан, проживающих на территории Хабаровского края.</t>
  </si>
  <si>
    <t>1. Постановление Правительства Хабаровского края от 13.06.2023 № 269-пр "Об утверждении Порядка и условий предоставления отдельным категориям граждан проезда по платежной карте национальной системы платежных карт на транспорте общего пользования (кроме такси) городского и пригородного сообщения на территории Хабаровского края, о внесении изменения в Порядок деятельности исполнительных органов Хабаровского края по обеспечению защиты жилищных прав и законных интересов детей-сирот и детей, оставшихся без попечения родителей, утвержденный постановлением Правительства Хабаровского края от 25 июля 2012 г. № 252-пр, и признании утратившими силу отдельных постановлений Правительства Хабаровского края".
2. Постановление Правительства Хабаровского края от 30.03.2016 № 79-пр "О компенсации расходов на оплату проезда на пригородном автомобильном и железнодорожном транспорте, водном транспорте внутригородского и пригородного сообщения отдельным категориям граждан, проживающим на территории Хабаровского края".
3. Постановление Правительства Хабаровского края от 24.05.2024 № 195-пр "Об утверждении Порядка и условий предоставления отдельным категориям граждан, проживающих на территории Хабаровского края, компенсации расходов по оплате проезда по социальным нуждам".
4. Постановление Правительства Хабаровского края от 01.09.2020 № 374-пр "Об утверждении Порядка назначения компенсации расходов по оплате проезда к месту обучения и обратно отдельным категориям граждан, проживающих на территории Хабаровского края, и о внесении изменений в отдельные постановления Правительства Хабаровского края".</t>
  </si>
  <si>
    <t>Изменение в пункт 28 части 1 статьи 3 Федерального закона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изложив в новой редакции  понятие «оборудование для перевозок пассажиров из числа инвалидов».</t>
  </si>
  <si>
    <t>Предоставление льготного проезда.</t>
  </si>
  <si>
    <t>Закон Волгоградской области от 31.12.2015 № 246-ОД "Социальный кодекс Волгоградской области";
Постановление Администрации Волгоградской области от 25.09.2015 № 579-п "Об утверждении плана мероприятий ("дорожной карты") по повышению значений показателей доступности для инвалидов объектов и услуг в Волгоградской области на 2016-2030 годы".</t>
  </si>
  <si>
    <t>Предоставлени беспланого проезда на пригородном автомобильном транспорте отдельным категриям граждан, включая ивалидов.</t>
  </si>
  <si>
    <t>Разрабатывается 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Ивановской области.</t>
  </si>
  <si>
    <t>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на территори Иркутской области от  09.12.2024 № 298-рзп.</t>
  </si>
  <si>
    <t>Постановление Администрации Воронежской обл. от 30.01.2006 № 49 (ред. от 28.08.2020) "О льготном проезде отдельных категорий граждан на автомобильном транспорте пригородного сообщения".</t>
  </si>
  <si>
    <t>В рамках текущей деятельности, с учетом действуещего законодательства: 
постановление Коллегии Администрации Кемеровской области от 27.05.2016 № 196 (ред. от 18.12.2023) 
"Об утверждении комплексной программы "Доступная среда в Кузбассе" на 2016 - 2026 годы";
распоряжение Коллегии Администрации Кемеровской области от 27.10.2015 № 585-р (ред. от 17.03.2023) 
"Об утверждении плана мероприятий по повышению значений показателей доступности для инвалидов объектов и услуг ("дорожной карты") на 2016 - 2030 годы";
распоряжение Правительства Кемеровской области - Кузбасса от 23.07.2020 № 473-р (ред. от 13.07.2022) 
"Об утверждении плана мероприятий по реализации рекомендаций, содержащихся в заключительных замечаниях Комитета по правам инвалидов ООН по первоначальному докладу Российской Федерации о ходе выполнения Конвенции о правах инвалидов";
Федеральный закон от 24.11.1995 № 181-ФЗ (ред. от 29.10.2024) "О социальной защите инвалидов в Российской Федерации"; 
постановление Правительства Кемеровской области - Кузбасса от 31.10.2023 № 705 "Об утверждении государственной программы Кемеровской области - Кузбасса "Развитие жилищно-коммунального и дорожного комплекса Кузбасса";
постановление Правительства Кемеровской области - Кузбасса от 05.10.2023  № 657 "Об утверждении государственной программы Кемеровской области - Кузбасса "Развитие транспорта Кузбасса";
постановление Коллегии Администрации Кемеровской области от 24.09.2013 № 405 "Об утверждении государственной программы Кемеровской области "Оптимизация развития транспорта Кузбасса";
приказ Министерства транспорта Кузбасса от 07.02.2024 №01-06-07 "Об утверждении форм документов, применяемых Министерством транспорта Кузбасса при осуществлении регионального государственного контроля (надзора) в сфере перевозок пассажиров и багажа легковым такси на территории Кемеровской области - Кузбасса".</t>
  </si>
  <si>
    <t>Предоставление льготного проезда для инвалидов на автомобильном и электрифицированном транспорте городского сообщения и автомобильном транспорте пригородного сообщения на территории Кировской области.</t>
  </si>
  <si>
    <t>Постановление Правительства Кировской области от 30.12.2014 № 19/273 "О льготном проезде отдельных категорий граждан, проживающих на территории Кировской области".</t>
  </si>
  <si>
    <t>Предоставление льготного поезда на пассажирском автомобильном транспорте пригородного сообщения.                                                                              
Предоставление льготного поезда на пассажирском внутреннем водном транспорте общего пользования пригородного сообщения.</t>
  </si>
  <si>
    <t>Постановление администрации Костромской области от 11.05.2021 № 207-а «Об осуществлении равной доступности транспортных услуг на пассажирском автомобильном транспорте общего пользования (кроме такси) пригородного сообщения для отдельных категорий граждан»; постановление администрации Костромской области от 08.05.2015 № 166-а «О льготном проезде отдельных категорий граждан на пассажирском водном транспорте пригородного сообщения и предоставлении субсидий перевозчикам, осуществляющим перевозки отдельных категорий граждан пассажирским водным транспортом пригородного сообщения».</t>
  </si>
  <si>
    <t>Предоставление субсидии автотранспортным на закупку автобусов, обеспечивающих доступность маломобильных групп граждан.</t>
  </si>
  <si>
    <t>Постановление Правительства Ленинградской области от 29.06.2020 № 455 "Об утверждении Порядка предоставления субсидии на возмещение части затрат юридическим лицам, индивидуальным предпринимателям, осуществляющим деятельность на территории Ленинградской области, на закупку автобусов в рамках государственной программы Ленинградской области «Социальная поддержка отдельных категорий граждан в Ленинградской области»".</t>
  </si>
  <si>
    <t>Закон Нижегородской области от 01.02.2017 № 11-З "Об организации регулярных перевозок пассажиров и багажа автомобильным транспортом и городским наземным электрическим транспортом в Нижегородской области".</t>
  </si>
  <si>
    <t>Повышение качества обслуживания маломобильных граждан.</t>
  </si>
  <si>
    <t>Решение вопросов повышения доступности для инвалидов объектов транспортной инфраструктуры и транспортных услуг на территории Псковской области (разработка регионального сводного плана, предусматривающего мероприятия по адаптации объектов транспортной инфраструктуры к использованию МГН).</t>
  </si>
  <si>
    <t>Распоряжение Правительства Псковской области "О рабочей группе по вопросам повышения доступности для инвалидов объектов транспортной инфраструктуры и транспортных услуг на территории Псковской области" от 23.08.2023 № 667-р. 
Протоколы совещания по вопросам повышения доступности для инвалидов объектов транспортной инфраструктуры и транспортных услуг на территории Псковской области от 28.02.2024 № 3, 07.07.2024 № 4,  06.09.2024 № 5,  10.12.2024 № 6.</t>
  </si>
  <si>
    <t>Распоряжение Правительства Рязанской области от 30.09.2015 № 477-р (ред. от 18.12.2020) "Об утверждении плана мероприятий ("дорожной карты") по повышению значений показателей доступности для инвалидов объектов и услуг на территории Рязанской области".</t>
  </si>
  <si>
    <t>Актуализация региональной нормативной, правовой и методической базы в сфере транспорта в части обеспечения доступности для инвалидов объектов транспортной инфраструктуры, транспортных средств и предоставляемых на них транспортных услуг будет проведена при условии разработки новых правовых актов федерального уровня.</t>
  </si>
  <si>
    <t>Социальное такси.</t>
  </si>
  <si>
    <t>Приказ министерства труда и социальной защиты Тульской области от 30.08.2024 № 477-осн "О внесении изменений в приказ министерства труда и социальной защиты Тульской области от 22.05.2018 № 245-осн  "Об утверждении типового Положения о порядке предоставления специальных транспортных услуг государственными учреждениями Тульской области, подведомственными министерству труда и социальной защиты Тульской области" (социального такси).</t>
  </si>
  <si>
    <t>Распоряжение Правительства Тюменской области от 05.07.2021 № 583-рп «Об утверждении региональной программы Тюменской области «Обеспечение доступности приоритетных объектов и услуг в приоритетных сферах жизнедеятельности инвалидов и других маломобильных групп населения (Доступная среда)» и о признании утратившими силу некоторых правовых актов».</t>
  </si>
  <si>
    <t>На территории Ульяновской области действуют нормативно-правовые акты:              
- в соответствии с постановлением Правительства Ульяновской области от 12.05.2015 № 190-П "Об организации перевозок отдельных категорий граждан на общественном транспорте на территории Ульяновской области" предоставляется право льготного проезда для инвалидов;                      
- распоряжение Правительства Ульяновской области от 28.01.2020 № 27-пр "О социальном стандарте транспортного обслуживания населения при осуществлении перевозок пассажиров и багажа автомобильным транспортом и городским наземным электрическим транспортом в границах территории Ульяновской области".</t>
  </si>
  <si>
    <t>Организована работа по внесению изменений в  План мероприятий («дорожной карты») по повышению значений показателей доступности для инвалидов объектов социальной, инженерной, транспортной инфраструктур и услуг Челябинской области, утвержденного распоряжением Правительства Челябинской области от 05.11.2019 № 855-рп, в части повышения значений показателей доступности для инвалидов оказываемых транспортных услуг («доля парка общественного транспорта, оснащенного услугой текстового информирования...», «доля единиц общественного транспорта, приспособленных для использования инвалидами...»).</t>
  </si>
  <si>
    <t>Распоряжение Правительства Челябинской области от 09.01.2025 № 3-рп  о внесении изменений в распоряжение Правительства Челябинской области от 05.11.2019 № 855-рп.</t>
  </si>
  <si>
    <t>Ранее разработанная нормативная база полностью соответствует требованиям федерального законодальства.</t>
  </si>
  <si>
    <t>Постановление Правительства Санкт-Петербурга от 07.05.2024 № 339 «О временных особенностях предоставления в 2024 году мер социальной поддержки и дополнительных мер социальной поддержки отдельным категориям граждан в виде права на проезд с 27 апреля по 31 октября в автобусах пригородного сообщения».</t>
  </si>
  <si>
    <t xml:space="preserve">Обеспечение городского муниципального автопарка низкопольными транспортными средствами; 
обеспечение доступности транспорта (и предоставляемых услуг) на коммерческих маршрутах; обеспечение доступности дорожно-транспортной инфраструктуры. </t>
  </si>
  <si>
    <t>Работа запланирована на 2025 год.</t>
  </si>
  <si>
    <t>Предоставлеление льготного проезда</t>
  </si>
  <si>
    <r>
      <t>Приказ министерства труда и социальной защиты Тульской области  от 22.05.2018 № 245-осн «Об утверждении типового Положения о порядке предоставления специальных транспортных услуг государственными учреждениями Тульской области, подведомственными министерству труда и социальной защиты Тульской области».</t>
    </r>
    <r>
      <rPr>
        <sz val="12"/>
        <color theme="1"/>
        <rFont val="Times New Roman"/>
        <family val="1"/>
        <charset val="204"/>
      </rPr>
      <t xml:space="preserve">
</t>
    </r>
  </si>
  <si>
    <t>Обслужено человек службой "Социальное такси"</t>
  </si>
  <si>
    <t xml:space="preserve">1.Приказ Министерства труда и социального развития РСО-Алания от 19.06.2014 № 149-Да;
2.Положение о службе «Социальное такси», утверждено приказом директора ГБУ «Комплексный центр социального обслуживания населения Затеречного района г.Владикавказ»  от 17.08.2020  № 80-Д.                                                 Положение о службе «Социальное такси», утверждено приказом директора ГБУ «Комплексный центр социального обслуживания населения Северо-Западного района г.Владикавказ» от 03.08.2015 № 13/ДД. </t>
  </si>
  <si>
    <t>Постановление Правительства Республики Хакасия от 12.11.2024 № 671 "Об утверждении Порядка предоставления грантов в форме субсидий из республиканского бюджета Республики Хакасия на финансовое обеспечение затрат по реализации целевых социальных программ, направленных на повышение качества жизнедеятельности инвалидов, и о признании утратившими силу отдельных постановлений Правительства Республики Хакасия"</t>
  </si>
  <si>
    <t xml:space="preserve">Приказ Министерства социального развития Пермского края от 26.05.2021 N 33-01-03-338 «Об утверждении Положения о предоставлении транспортных услуг отдельным категориям инвалидов для обеспечения доступа к объектам социальной инфраструктуры» в части улучшения показателей предоставления услуг «социального такси» для инвалидов, в части расширения категорий получателей данной услуги. 
</t>
  </si>
  <si>
    <t>1. Постановление Правительства Республики Башкортостан от 22.11.2024 №488 «Об утверждении Порядка организации предоставления услуги по перевозке детей-инвалидов, инвалидов I группы, проживающих на территории Республики Башкортостан»;                               
 2. Постановление Республики Башкортостан от 31.12.2014 № 664 "Об утверждении порядка предоставления срочных социальных услуг поставщиками социальных услуг";                                                                           3.  Закон Республики Башкортостан от 22.11.2020 №,359-з "О внесении изменений в закон Республики Башкортостан "О Социальном обслуживании граждан в Республике Башкортостан"</t>
  </si>
  <si>
    <t>Постановление Правительства РД от 13.05.2024 №120 "Об утверждении Порядка предоставления субсидий АНО- Центр социального обслуживания населения "Забота"</t>
  </si>
  <si>
    <t>Приказ Госкомтарифы КБР от 1.12.2016 № 65 "Об установлении тарифов на услуги службы "Социальное такси"; 
приказ ГКУ "РКЦСОН" МТ и СЗ КБР-филиал по г.о.Нальчик от 28.10.2024 №150-П.;
приказ ГКУ "РКЦСОН" -филиал по г.о. Прохладный от 10.01.2025 № 12-П "Об утверждении Положения об организации предоставления услуги "Социальное такси"</t>
  </si>
  <si>
    <t xml:space="preserve">Положение о Службе «Социальное такси» утверждено приказом ГБУ СО «КЦСОН РК» от 01.08.2019 
№ 98/1-П </t>
  </si>
  <si>
    <t>приказ Министерства социального развития Республики Марий Эл от 18.09.2018 № 347 "Об утверждении Типового положения о порядке предоставления дополнительной (платной) социальной услуги "Социальное такси"</t>
  </si>
  <si>
    <t xml:space="preserve">1) Приказ министерства  труда и социальной политики Приморского края  от 14.12.2021 № 698 «Об утверждении  Порядка предоставления срочной социальной услуги  «Предоставление транспортной услуги «Социальное  такси» получателям социальных услуг поставщиками   социальных услуг в Приморском крае»  (в редакции приказов министерства труда и социальной политики Приморского края от 14 февраля 2022 года № 91, от 14 сентября 2023 года № 26пр/427) ;                            
2) Приказ министерства  труда и социальной политики Приморского края  от 06.04.2023 № 26пр/164
 «О реализации  пилотного проекта по организации предоставления  срочной социальной услуги «Предоставление  транспортной услуги «Социальное такси»  получателям социальных услуг поставщиками  социальных услуг в Приморском крае с  использованием мобильного приложения» 
(в редакции приказов министерства труда и социальной политики Приморского края от 10.07.2023
 № 26пр/318, от 02.11.2023 № 26пр/568, от 04.06.2024 № 26пр/338) </t>
  </si>
  <si>
    <t>Постановление администрации города Ставрополя от 16.02.2021 № 306 "Об утверждении положения о порядке и условиях предоставления отдельным категориям граждан социальных транспортных услуг и (или) услуг по сопровождению" (в редакции от 05.04.2024 № 690)</t>
  </si>
  <si>
    <t xml:space="preserve">Постановление Правительства Владимирской области от 21.11.2023  № 833 «Об утверждении порядка использования автотранспорта для доставки лиц в возрасте 65 лет и старше и инвалидов, проживающих в сельской местности, в медицинские организации и в организации социального обслуживания»  Правительством ВО установлены правила предоставления лицам с инвалидностью услуг «социального такси», а также приняты меры по их реализации. </t>
  </si>
  <si>
    <t>Приказ комитета социальной защиты населения Волгоградской области от 27.06.2017  № 1027
"Об утверждении Порядка предоставления транспортной услуги службой "Социальное такси" в государственных организациях социального обслуживания Волгоградской области"</t>
  </si>
  <si>
    <t>Приказ Департамента социальной защиты населения Вологодской области от 26.12.2014 № 594 "Об утверждении стандартов социальных услуг";  
Закон Вологодской области от 01.12.2014 № 3492-ОЗ "О перечне социальных услуг по видам социальных услуг, предоставляемых поставщиками социальных услуг в Вологодской области"</t>
  </si>
  <si>
    <t xml:space="preserve">Положение о службе «Социальное такси», утвержденное директором КУВО «Управление социальной защиты населения», в котором создана данная служба
Приказ КУ ВО «ВЦРИ» от 11.02.2022 №15\ОД, Положение о социальном такси КУ ВО «ВЦРИ» </t>
  </si>
  <si>
    <t xml:space="preserve"> ПОЛОЖЕНИЕ о службе по предоставлению дополнительной транспортной услуги «Социальное такси» в ОГБУ «ЦСО по г. Костроме»; Порядок оплаты и условия предоставления дополнительной транспортной услуги «Социальное такси» ОГБУ «ЦСО по г. Костроме» - приложения к приказу от 14.07.2020 №287
</t>
  </si>
  <si>
    <t>Постановление мэрии города Новосибирска от 12.10.2009 № 408; 
постановление администрации Убинского района Новосибирской области №54-па от 28.02.2019 
"Об организации транспортной услуги "Социальное такси" отдельным категориям граждан, проживающим на территории Убинского района Новосибирской области"; 
постановление администрации Мошковского района Новосибирской области №19 от 09.02.2024
"Об утверждении порядка предоставления транспортной услуги «Социальное такси» отдельным категориям граждан, постоянно проживающим на территории Мошковского района Новосибирской области"</t>
  </si>
  <si>
    <t xml:space="preserve">1. Порядок предоставления инвалидам и детям-инвалидам, ограниченным в способности к самостоятельному передвижению 3 степени выраженности, инвалидам и детям-инвалидам, ограниченным в способности к самостоятельному передвижению и нуждающимся в кресле-коляске в качестве технического средства реабилитации, инвалидам по зрению, нуждающимся в обеспечении собакой-проводником с комплектом снаряжения в качестве технического средства реабилитации, проживающим на территории Омской области, дополнительной меры социальной поддержки в виде оплаты в размере 50 процентов стоимости транспортной услуги "Социальное такси", входящей в перечни дополнительных социальных услуг, оказываемых организациями социального обслуживания, находящимися в ведении Омской области, утвержденный Указом Губернатора Омской области от 14.09.2010 № 86
 "О дополнительной мере социальной поддержки отдельным категориям граждан"
2. Порядок транспортного обслуживания инвалидов в Омской области, утвержденный приказом Министерства труда и социального развития Омской области от 28.10.2013 № 147-п "О транспортном обслуживании инвалидов в Омской области"
3. Распоряжение Министерства труда и социального развития Омской области от 26.05.2015 № 380-р
"Об утверждении рекомендуемого порядка расчета стоимости дополнительных социальных услуг, а также платных услуг, предоставляемых организациями социального обслуживания Омской области, примерных перечней платных услуг и дополнительных услуг"
</t>
  </si>
  <si>
    <t>Постановление Правительства Пензенской обл. от 30.10.2013 № 805-п "Об утверждении государственной программы Пензенской области "Социальная поддержка граждан в Пензенской области"; 
постановление администрации г. Пензы от 30.12.2021 № 2015 "Об утверждении Порядка предоставления дополнительных мер социальной поддержки гражданам, имеющим заболевания опорно-двигательного аппарата, в виде оказания транспортных услуг к объектам социальной инфраструктуры и к объектам регионального значения, расположенным на территории г. Пензы"; 
постановление Администрации г.Заречного от 06.07.2020 № 1027 «Об утверждении Порядка предоставления трансполртных услуг гражданам, имеющим заболевания опорно-двигательного аппарата, к объектам социальной инфраструктуры»; 
постановление Администрации г. Кузнецка от 28.02.2023 № 296 (ред. от 04.03.2024) "Об утверждении Порядка об условиях предоставления и порядке учета использования социального такси в городе Кузнецке" (вместе с "Порядком организации мероприятий по созданию условий для предоставления транспортных услуг гражданам, имеющим заболевания опорно-двигательного аппарата, к объектам социальной инфраструктуры")</t>
  </si>
  <si>
    <t>6. Создание и развитие служб «социального такси» во всех субъектах Российской Федерации</t>
  </si>
  <si>
    <t>Приказы Главного управления социальной защиты населения Курганской области № 383 от 22.08.2011 
и № 358 от 26.07.2013</t>
  </si>
  <si>
    <t>Постановление Правительства Ленинградской области от 11.11.2021 № 711 "О дополнительной мере социальной поддержки в виде специального транспортного обслуживания отдельных категорий граждан"</t>
  </si>
  <si>
    <t>Постановление Правительства Магаданской области от 18.06.2014 № 509-пп "Об утверждении Положения о предоставлении транспортной услуги "социальное такси" отдельным категориям граждан, проживающим в Магаданской области"</t>
  </si>
  <si>
    <t>Приказ министерства труда и социальной защиты населения Рязанской области от 30.08.2023 № 553
"О службе "Социальное такси".</t>
  </si>
  <si>
    <t>Работа службы "социальное такси" в муниципальных образованиях Ростовской области регулируется нормативно-правовыми актами органов местного самоуправления</t>
  </si>
  <si>
    <t xml:space="preserve"> Постановление Правительства Свердловской области от 18.12.2014 № 1149-ПП «Об утверждении Порядка предоставления социальных услуг поставщиками социальных услуг в Свердловской области и признании утратившими силу отдельных постановлений Правительства Свердловской области», приказ Министерства социальной политики Свердловской области от 11.08.2015 № 482 «Об утверждении стандартов социальных услуг»</t>
  </si>
  <si>
    <t>1. Решение Ульяновской Городской Думы от 26.02.2014 № 19 "Об установлении меры социальной поддержки инвалидов и других маломобильных груп населения в муниципальном образовании "Город Ульяновск".  Постановление Администрации города Ульяновска от 04.09.2014 № 4380 "Об утверждении Порядка предоставления меры социальной поддержки инвалидов и других маломобильных групп населения в муниципальном образовании "город Ульяновск".                                                    
 2.Решение Городской Думы города Димитровград Ульяновской области от 14.12.2016 № 55/671 
"Об утверждении Комплекса мер по социальной поддержке отдельных категорий граждан города Димитровграда Ульяновской области"</t>
  </si>
  <si>
    <t xml:space="preserve">Приказ департамента труда и социальной поддержки населения Ярославской области от 17.02.2014
№ 8-14  «Об утверждении базовых требований к качеству предоставления иных срочных социальных услуг в рамках государственной услуги «Предоставление социального обслуживания в полустационарной форме» 
</t>
  </si>
  <si>
    <t xml:space="preserve">Ссылка на реестр размещена на официальном интернет-портале Республики Марий Эл (mari-el.gov.ru) в информационно-телекоммуникационной сети «Интернет» в разделе «Главная/Министерства и ведомства/Министерство транспорта 
и дорожного хозяйства Республики Марий Эл» (https://mari-el.gov.ru/ministries/mintrans/news/informatsiya-dlya-lyudey-s-invalidnostyu-i-drugikh-malomobilnykh-grupp-naseleniya-vopros-dostupnosti/)
</t>
  </si>
  <si>
    <t>https://transport-admlr.ru/opyt-realizatsii-proyektov-dostupnoy-sredy</t>
  </si>
  <si>
    <t>https://mintrans.novreg.ru/activity/automobile</t>
  </si>
  <si>
    <r>
      <t xml:space="preserve">Направлена в адрес ФГБУ «НЦКТП» информация по аэропорту "Толмачево" </t>
    </r>
    <r>
      <rPr>
        <i/>
        <sz val="12"/>
        <color theme="1"/>
        <rFont val="Times New Roman"/>
        <family val="1"/>
        <charset val="204"/>
      </rPr>
      <t>- информация направлена письмом от  30.11.2023 
№ 7731-12/28. В 2024 году информация не направлялась</t>
    </r>
  </si>
  <si>
    <t>Адаптация маршрутов между терминалами внешнего транспорта и организациями отдыха и оздоровления, не имеющими собственных транспортных средств для перевозки пассажиров, в целях создания доступной среды, обеспечивающей свободное передвижение инвалидов и лиц  с ограниченными возможностями здоровья к указанным объектам инфраструктуры</t>
  </si>
  <si>
    <t>8. Адаптация маршрутов между терминалами внешнего транспорта и организациями отдыха и оздоровления, не имеющими собственных транспортных средств для перевозки пассажиров, в целях создания доступной среды, обеспечивающей свободное передвижение инвалидов и лиц с ограниченными возможностями здоровья к указанным объектам инфраструктуры</t>
  </si>
  <si>
    <t>Удельный вес создания в населенных пунктах комплексных систем маршрутизации общественного транспорта в целях облегчения доступности передвижения инвалидов до основных объектов социальной инфраструктуры</t>
  </si>
  <si>
    <t>Количество маршрутов, модернизированных с учетом концепции шаговой доступности и обеспечивающих доступность социально-значимых объектов</t>
  </si>
  <si>
    <t>Количество автобусных маршрутов, обеспечивающих доступность социально-значимых объектов, является достаточным; троллейбусная сеть существует только в г. Абакане, в других муниципальных образованиях ее создание нецелесообразно ввиду низкой численности населения</t>
  </si>
  <si>
    <t xml:space="preserve">Развитие транспортных маршрутов, обеспечивающих доступность социально-значимых объектов(поликлиники, больницы, школы, МФЦ и т.д.), разработанных совместно с общественными организациями инвалидов
</t>
  </si>
  <si>
    <t>9. Развитие транспортных маршрутов, обеспечивающих доступность социально-значимых объектов (поликлиники, больницы, школы, МФЦ и т.д.), разработанных совместно с общественными организациями инвалидов</t>
  </si>
  <si>
    <t>Количество новых транспортных маршрутов, обеспечивающих доступность социально-значимых объектов (поликлиники, больницы, школы, МФЦ и т.д.), разработанных совместно с общественными организациями инвалидов, 
к 2026 году составит:
Межрегиональных и смежных межрегиональных маршрутов не менее 10;
Межмуниципальных и муниципальных маршрутов не менее 10</t>
  </si>
  <si>
    <t>Доступность социально - значимых объектов для инвалидов, в т.ч. ФАП обеспечивается в рабочем порядке (прорабатывается вопрос транспортной доступности к вновь построенным ФАП); также действует услуга «социального такси»</t>
  </si>
  <si>
    <t>10. Оборудование на автомобильных стоянках (парковках) мест для автотранспортных средств инвалидов, в том числе с установкой дорожных знаков, и нанесение дорожной разметки для обозначения мест парковки для инвалидов</t>
  </si>
  <si>
    <t>1) 128;
2) 150</t>
  </si>
  <si>
    <t xml:space="preserve">1) 10 % мест для инвалидов (но не менее 1 места) на муниципальных платных парковках (парковочных местах), расположенных на автомобильных дорогах общего пользования местного значения на территории городского округа город Уфа Республики Башкортостан 
2) Оборудование на автостоянках парковок
для автотранспортных средств инвалидов, 
в том числе с установкой дорожных знаков
и нанесением дорожной разметки для обозначения мест парковки для инвалидов. 181 ФЗ "О социальной защите инвалидов в Российской Федерации" от 21.11.1995 г.; Решение МВК Администрации ГО г. Уфа РБ по решению проблем инвалидов от 02.12.2014 г. № 7 </t>
  </si>
  <si>
    <t>1) 128;
2) 310</t>
  </si>
  <si>
    <t xml:space="preserve"> ед.</t>
  </si>
  <si>
    <t>Доля автомобильных стоянок (парковок) на автомобильных дорогах общего пользования регионального и местного значения, полностью соответствующих требованиям доступности для инвалидов,</t>
  </si>
  <si>
    <t>Тротуары и пешеходные дорожки</t>
  </si>
  <si>
    <t>км.</t>
  </si>
  <si>
    <t>11. Обустройство тротуаров и пешеходных путей передвижения для инвалидов в соответствии с требованиями по обеспечению их доступности для инвалидов</t>
  </si>
  <si>
    <t xml:space="preserve">Доля тротуаров и пешеходных путей передвижения на автомобильных дорогах общего пользования федерального, регионального и местного значения, соответствующих требованиям доступности для инвалидов, к 2026 году </t>
  </si>
  <si>
    <t>Обустройство тротуаров, подходов 
к пешеходным переходам в соответствии с требованиями по обеспечению доступности для инвалидов и других маломобильных групп населения (в том числе понижение бордюрного камня на наземных пешеходных переходах, оборудование тактильными средствами пешеходных путей, оборудование пандусами и т.д.)</t>
  </si>
  <si>
    <t>Количество пешеходных переходов, адаптированных для инвалидов</t>
  </si>
  <si>
    <t xml:space="preserve">Доля тротуаров и пешеходных путей передвижения на автомобильных дорогах общего пользования регионального и местного значения, соответствующих требованиям доступности для инвалидов </t>
  </si>
  <si>
    <t>12. Установка и модернизация светофорных объектов с учетом их оснащения устройствами звукового сопровождения пешеходов</t>
  </si>
  <si>
    <t>Строительство новых светофорных объектов, модернизации существующих светофорных объектов, оборудованных для слепых и слабовидящих граждан, устройствами звукового сигнала. ГОСТ Р ИСО 9999-2019  Национальный стандарт Российской Федерации. Технические средства организации дорожного движения. Правила применения дорожных знаков, разметки, светофоров, дорожных ограждений и направляющих устройств</t>
  </si>
  <si>
    <t>Удельный вес установки звуковых светофоров в местах, приоритетных для передвижения инвалидов и других маломобильных групп населения на дорогах регионального значения</t>
  </si>
  <si>
    <t xml:space="preserve">1) Установка и модернизация светофорных объектов с учетом их оснащения устройствами звукового сопровождения пешеходов 
2)Оборудовать светофоры  звукоизвещателями 
</t>
  </si>
  <si>
    <t>Обеспечение доступности пешеходных переходов, остановок общественного транспорта вблизи социально значимых объектов, модернизации светофорных объектов, адаптации объектов транспортной инфраструктуры</t>
  </si>
  <si>
    <t>13. Обустройство остановочных пунктов пассажирского транспорта на автомобильных дорогах общего пользования и трамвайных остановок специальными средствами для инвалидов, передвигающихся в креслах-колясках, инвалидов  с нарушениями зрения и слуха</t>
  </si>
  <si>
    <t xml:space="preserve">Удельный вес адаптации автобусных остановок с целью доступности для инвалидов </t>
  </si>
  <si>
    <t>Установка автопавильонов</t>
  </si>
  <si>
    <t>Удельный вес остановочных пунктов общественного транспорта, оборудованных для посадки/высадки инвалидов, передвигающихся на креслах-колясках, в автобусы с подъемниками, в общем количестве остановочных пунктов маршрутной сети регулярных перевозок</t>
  </si>
  <si>
    <t>14. Включение в конкурсную документацию на осуществление перевозок пассажиров автомобильным и городским наземным электрическим транспортом условий  по обеспечению доступности транспортного средства для инвалидов</t>
  </si>
  <si>
    <t>Критерии наличия в транспортном средстве: оборудования для перевозок пассажиров из числа инвалидов, низкого пола, речевого автоинформатора, выдающего в автоматическом режиме информацию о текущей и следующей остановках по маршруту регулярных перевозок, а также иную необходимую информацию, внешних электронных маршрутоуказателей</t>
  </si>
  <si>
    <t xml:space="preserve">В конкурсную документацию включены критерии оценки заявок,
в соответствии с которыми оценивается оборудование для перевозки инвалидов, условия по обеспечению доступности транспортного средства для инвалидов
</t>
  </si>
  <si>
    <t>15. Приобретение транспортных средств автомобильного и городского наземного электрического транспорта, оборудованного для перевозки инвалидов, а также оснащение транспортных средств специализированными устройствами, необходимыми для перевозки всех категорий инвалидов</t>
  </si>
  <si>
    <t>Вид транспорта в регионе отсутствует</t>
  </si>
  <si>
    <t xml:space="preserve">Фактическое значение целевого показателя 
в 2024 году </t>
  </si>
  <si>
    <t>Приобретение 88 автобусов, соответствующих доступности для инвалидов</t>
  </si>
  <si>
    <t>Доля парка подвижного состава автомобильного и городского наземного электрического транспорта общего пользования, оборудованного для перевозки маломобильных групп населения, в парке этого подвижного состава (автобусного, трамвайного, троллейбусного, в том числе на межмуниципальных маршрутах). Установлено достижение показателя к 2025 году для всех видов общественного транспорта (автобус, троллейбус, трамвай) единовременно. Плановое значение на 2024 год отсутствует. Указано значение за 2025 год.</t>
  </si>
  <si>
    <t>Доля автобусов, оборудованных для перевозки инвалидов, в соответствии с базовыми требованиями доступности транспортного комплекса для инвалидов: 2025 год - 20 %, 2026 год -  25 %.                                           
Доля троллейбусов, оборудованных для перевозки инвалидов: 2025 год -  20 %, 2026 год -  25 %,</t>
  </si>
  <si>
    <t>Приобретение транспортных средств автомобильного, оборудованного для перевозки инвалидов, а также оснащение транспортных средств, специализированными устройствами, необходимыми для перевозки всех категорий инвалидов (доля автобусов, осуществляющих перевозки по муниципальным, межрегиональным и смежным межрегиональным маршрутам, оборудованных для перевозки инвалидов в соответствии с базовыми требованиями доступности транспортного комплекса для инвалидов)</t>
  </si>
  <si>
    <t>Доля автобусов, оборудовнных для перевозки инвалидов</t>
  </si>
  <si>
    <t xml:space="preserve">Доля приоритетных объектов транспортной инфраструктуры, доступных для инвалидов и других маломобильных групп населения, в общем количестве приоритетных объектов транспортной инфраструткуры </t>
  </si>
  <si>
    <t>Доля объектов транспортной инфраструктуры, соответствующих базовым требованиям доступности транспортного комплекса для инвалидов, разработка которых предусмотрена пунктом 4 раздела I настоящего Сводного плана:
2025 год – не менее 20 %,
2026 год – не менее 25 %</t>
  </si>
  <si>
    <t>Оборудование объектов транспортной инфраструктуры
специализированными средствами, необходимыми для обслуживания всех категорий инвалидов (Конкретное значение на 2024 год не планировалась. Осуществляется постепенное повышение доли доступных объектов)</t>
  </si>
  <si>
    <t>Создание условий для беспрепятственного доступа инвалидов к объектам инженерной, транспортной и социальной инфраструктуры</t>
  </si>
  <si>
    <t xml:space="preserve">Оборудование объектов транспортной инфраструктуры специализированными средствами, необходимыми для обслуживания всех категорий инвалидов </t>
  </si>
  <si>
    <t>Доля объектов транспортной инфраструктуры, соответствующих базовым требованиям доступности транспортного комплекса для инвалидов, разработка которых предусмотрена пунктом 4 раздела I Сводного плана</t>
  </si>
  <si>
    <t>Распоряжение Правительства ХМАО - Югры от 26.04.2024 № 204-рп "О программе комплексного развития транспортной инфраструктуры Ханты-Мансийского автономного округа - Югры, комплексной схеме организации транспортного обслуживания населения общественным транспортом в Ханты-Мансийском автономном округе - Югре</t>
  </si>
  <si>
    <t>16. Оборудование объектов транспортной инфраструктуры специализированными средствами, необходимыми для обслуживания всех категорий инвалидов</t>
  </si>
  <si>
    <t>18. Обеспечение доступности для инвалидов административных зданий исполнительных органов субъектов Российской Федерации и органов местного самоуправления в сфере транспорта</t>
  </si>
  <si>
    <t>Региональный стандарт транспортного обслуживания населения, утвержденный постановлением Правительства Республики Дагестан от 28.04.2025 № 143</t>
  </si>
  <si>
    <t>Доля административных зданий органов исполнительной власти  в сфере транспорта, доступных для инвалидов</t>
  </si>
  <si>
    <t>единица</t>
  </si>
  <si>
    <t>С учетом концепции шаговой доступности реализованы мероприятия по обеспечению доступности для инвалидов административных зданий исполнительных органов Камчатского края и органов местного самоуправления в сфере транспорта</t>
  </si>
  <si>
    <t>Административные здания имеют шаговую доступность до остановок общественного транспорта.  Предложений, жалоб от общественных организаций инвалидов не поступало.</t>
  </si>
  <si>
    <t>Доступность для инвалидов административных зданий исполнительных органов субъектов Российской Федерации и органов местного самоуправления в сфере транспорта с учетом концепции шаговой доступности обеспечивается, развитие существующей маршрутной сети общественного транспорта не планируется.</t>
  </si>
  <si>
    <t>В настоящий момент прием маломобильных граждан осуществляется следующими способами: 
1. Прием профильным специалистом в фойе первого этажа административных зданий органов местного самоуправления. Здания оборудованы кнопкой вызова сотрудника, пандусом, входная группа и дверные проемы  доступны для беспрепятственного передвижения. 
2. В телефонном режиме через отдел по работе с обращениями граждан. 
3. Через социальные сети. 
4. Посредством платформы Кузбасс Онлай. 
5. В ходе проведения прямых эфиров Главой.</t>
  </si>
  <si>
    <t>Мероприятия проведены ранее.</t>
  </si>
  <si>
    <t xml:space="preserve">Существующая маршрутная сеть обеспечивает шаговую доступность административных зданий в сфере транспорта. </t>
  </si>
  <si>
    <t>100% объектов доступны для инвалидов.</t>
  </si>
  <si>
    <t>Пасапорт доступности для инвалидов общественного здания Администрация городского округа муниципального образования «город Саянск» от 03.12.2021;
Паспорт доступности объекта социальной инфраструктуры (ОСИ) Автостанция г. Саянска от 29.11.2021</t>
  </si>
  <si>
    <t>1. Паспорт доступности (ОСИ) № 01 от 13.03.2024, автовокзал (г. Тула, пр. Ленина, д. 94), согласовано ТРО ВОИ;                                     
2. Паспорт доступности (ОСИ) № 05 от 13.03.2024, автовокзал (Тульская область, г. Суворов, ул. Грибоедова, 1-А), согласовано ТРО ВОИ;                                                                            3. Паспорт доступности (ОСИ) № 06 от 13.03.2024, автовокзал (Тульская область, г. Дубна, ул. Первомайская, д. 14), согласовано ТРО ВОИ;                                                                    4. Паспорт доступности № 07 от 13.03.2024, автовокзал (Тульская область, г. Алексин, ул. Ген. Короткова, 4), согласовано ТРО ВОИ.</t>
  </si>
  <si>
    <t>По 1 зданию проводились мероприятия по сертификационному аудиту в соответствии 
с системой сертификации «РОСС RU.И1871.04ИДН1» для инвалидов и маломобильных групп населения с целью формирования дорожной карты для дальнейшего выполнения мероприятий в части обеспечения беспрепятственного доступа для маломобильных групп населения</t>
  </si>
  <si>
    <t>19. Размещение и актуализация информации о доступности для инвалидов объектов транспортной инфраструктуры в разделе «Дорожно-транспортные учреждения» на карте доступности социальных объектов информационно–аналитического портала государственной программы Российской Федерации «Доступная среда» (портал «Жить вместе»)</t>
  </si>
  <si>
    <t>Работа проводилась ранее</t>
  </si>
  <si>
    <t>Не предусмотрено действующим НПА</t>
  </si>
  <si>
    <t>Актуализация не требовалась</t>
  </si>
  <si>
    <t>https://zhit-vmeste.ru/map/?vid=2&amp;sub=359&amp;type=628&amp;name=&amp;addr=&amp;check_1=&amp;check_2=&amp;check_3=&amp;check_4=&amp;check_5=&amp;PAGEN_1=4</t>
  </si>
  <si>
    <t>20. Размещение и актуализация информации на официальных сайтах исполнительных органов субъектов Российской Федерации о доступности для инвалидов объектов транспортной инфраструктуры, транспортных средств и предоставляемых транспортных услуг на территории региона (с указанием порядка предоставления дополнительных бесплатных услуг)</t>
  </si>
  <si>
    <r>
      <t>https://mintrud.tularegion.ru/activities/regionalnye-mery-podderzhki/</t>
    </r>
    <r>
      <rPr>
        <sz val="12"/>
        <color rgb="FF000000"/>
        <rFont val="Times New Roman"/>
        <family val="1"/>
        <charset val="204"/>
      </rPr>
      <t xml:space="preserve">                                                https://семья71.рф/mery-podderzhki/sotsialnoe-taksi/                                                                    https://mintrud.tularegion.ru/services/goryachaya-liniya/</t>
    </r>
  </si>
  <si>
    <t>Реестр объектов социальной инфраструктуры и услуг в приоритетных сферах жизнедеятельности инвалидов и других маломобильных групп населения на территории Приморского края, содержащий информацию о состоянии доступности объектов транспортной инфраструктуры размещен на сайте министерства труда и социальной политики Приморского края,  информация о доступности для инвалидов и предназначенных для их перемещения автобусов в приложении по отслеживанию общественного транспорта go2bus</t>
  </si>
  <si>
    <t xml:space="preserve">Версия официального сайта исполнительного органа для слабовидящих;
сведения о количестве низкопольных автобусов;
результаты проверок объектов транспортной инфраструктуры
</t>
  </si>
  <si>
    <t>1) Графики движения автобусов размещены на сайте МУП «Городские маршруты». расписания работы муниципальных автобусов размещены в формате текстового документа WORD для слабовидящих и слепых пассажиров, доступные для загрузки.  Время движения автобусов можно определить посредством мобильного приложения «Умный транспорт», 2ГИС. 
2) Информация о работе МУП "Управление трамвая"</t>
  </si>
  <si>
    <t>1) На сайте Минтранса КБР размещена информация о доступности для инвалидов 44 новых приобретенных автобусов. До конца 2024 г. планируется размещение актуализированного реестра приоритетных ОТИ, доступных для инвалидов. 
2) На сайте Минтруда КБР размещена информация о работе "социального такси"</t>
  </si>
  <si>
    <t>Соблюдение требований доступности для инвалидов при строительстве пассажирского причала для речных судов с пешеходным переходом на р. Волга в районе г. Козьмодемьянска</t>
  </si>
  <si>
    <t xml:space="preserve">О доступных маршрутах, о преобретении транспорта </t>
  </si>
  <si>
    <t>Информация о доступности для инвалидов объектов транспортной инфраструктуры, транспортных средств и предоставляемых транспортных услуг на территории региона размещается и актуализируется на региональных и ведомственных интернет-ресурсах (с указанием порядка предоставления дополнительных бесплатных услуг)</t>
  </si>
  <si>
    <t>Размещение контактов общественных объединений инвалидов</t>
  </si>
  <si>
    <t>Общая информация по доступности для инвалидов</t>
  </si>
  <si>
    <t>Согласно мониторингу за 2024 год на официальных сайтах органов исполнительной власти по теме «Информационное обеспечение инвалидов о доступности для них объектов транспортной инфраструктуры, транспортных средств и предоставляемых услуг» размещено 23 информационных сообщения, в том числе:
о доступности для инвалидов объектов транспортной инфраструктуры, транспортных средств и предоставляемых транспортных услуг на территории региона (с указанием порядка предоставления дополнительных бесплатных услуг) – 9 материалов; 
о возможности получения информации о движении доступного для инвалидов транспорта в дистанционном режиме – 2; 
о проводимых в регионе мероприятиях по повышению значений показателей доступности для инвалидов объектов транспортной инфраструктуры, транспортных средств и предоставляемых транспортных услуг – 12 информационных сообщений.</t>
  </si>
  <si>
    <t>Реестр доступности значимых (приоритетных) для инвалидов инфраструктурных объектов, транспортных средств общественного транспорта и транспортных маршрутов;
Реестр доступности значимых (приоритетных) для инвалидов транспортных средств общественного транспорта;
отчёт о деятельности по повышению доступности для инвалидов объектов транспортной инфраструктуры, транспортных средств и предоставляемых транспортных услуг на территории региона за год, предшествующий предыдущему</t>
  </si>
  <si>
    <t>Информация о доступности объектов транспортной инфраструктуры размещается на официальном сайте министерства транспорта и дорожного хозяйства Новгородской области. На сайте министерства труда, семейной и социальной политики Новгородской области размещена информация о работе службы «социальное такси» и перечне социально значимых объектов, до которых можно доехать.</t>
  </si>
  <si>
    <t>1. Реестр приоритетных объектов транспортной инфраструктуры на 01.01.2024 год;
2. Реестр приоритетных для инвалидов транспортных маршрутов Сахалинской области; 
3. Информация о работе диспетчерского центра связи для инвалидов по слуху в Сахалинской области.</t>
  </si>
  <si>
    <t xml:space="preserve">1) Информация о проводимых в регионе мероприятиях по повышению значений показателей доступности для инвалидов объектов транспортной инфраструктуры, транспортных средств и предоставляемых транспортных услуг размещена на сайтах исполнительных органов государственной власти Свердловской области. 
2) Мониторинг доступных для инвалидов маршрутов и транспортных средств. 
3) Информация о доступности для инвалидов объекта транспортной инфраструктуры, транспортных средств и предоставляемых транспортных услуг на территории, а также о возможности получения информации о движении доступного для инвалидов транспорта размещена на сайтах всех транспортных предприятий, осуществляющих перевозку пассажиров, автомобильным, железнодорожным и воздушным видами транспорта.                                                                                       </t>
  </si>
  <si>
    <t>Информация о мерах поддержки, реквизиты нормативного акта, ссылки для подачи заявлений, номера телефонов для консультирования. А также о предоставлении социального такси детям-инвалидам.                                                                  
Перечень телефонов горячих линий, в том числе по оказанию помощи маломобильным гражданам</t>
  </si>
  <si>
    <t>Карта «Доступная среда», с информацией об  объектах транспортной инфраструктуры  доступных для инвалидов и других маломобильных групп населения Тюменской области.
Портал общественного транспорта Тюменской  области раздел «Социальное такси».
Порядок получения льготного проезда</t>
  </si>
  <si>
    <t>О порядке предоставления услуг сопровождения МГН на Московском метрополитене,
Социальное такси в г. Москве,
Бесплатная парковка для инвалидов в г. Москве,
Социальная поддержка в г. Москве,
Маломобильным пассажирам Московкого транспорта</t>
  </si>
  <si>
    <t>Информация о выполнении работ по капитальному ремонту автомобильных дорог, приобретению пассажирского транспорта, организации маршрутов пассажирского транспорта</t>
  </si>
  <si>
    <t xml:space="preserve"> https://minsoc18.ru                              
https://mindortrans.su/otrasli/otrtransport/informatsiya-dlya-invalidov</t>
  </si>
  <si>
    <t>www.r-19.ru на странице Минтранса Хакасии.                    
официальный портал Правительства Республики Хакасия      r-19.ru</t>
  </si>
  <si>
    <t>1) https://autobus03.ru/, 
2) https://tram03.ru/site/index</t>
  </si>
  <si>
    <t xml:space="preserve"> официальный интернет-портал Республики Марий Эл (mari-el.gov.ru) в информационно-телекоммуникационной сети «Интернет» в разделе «Главная/Министерства и ведомства/Министерство транспорта и дорожного хозяйства Республики Марий Эл» (https://mari-el.gov.ru/ministries/mintrans/news/informatsiya-dlya-lyudey-s-invalidnostyu-i-drugikh-malomobilnykh-grupp-naseleniya-vopros-dostupnosti/)
</t>
  </si>
  <si>
    <t>https://gis.72to.ru/
https://ot.72to.ru/portal#/
https://oao-tts.ru/ttsget/?ysclid=m42jrye6ye626590701</t>
  </si>
  <si>
    <r>
      <rPr>
        <u/>
        <sz val="11"/>
        <rFont val="Calibri"/>
        <family val="2"/>
        <charset val="204"/>
        <scheme val="minor"/>
      </rPr>
      <t>https://mintrans.sakha.gov.ru/povyshenie-transportnoj-dostupnosti-dlja-invalidov</t>
    </r>
  </si>
  <si>
    <t>2024-2030</t>
  </si>
  <si>
    <t>Разработка цифровых решений, направленных на снижение  использования льготными категориями  граждан бумажных документов для  одтверждения имеющихся у них льгот в  сфере транспортного обслуживания</t>
  </si>
  <si>
    <t xml:space="preserve">В транспортных средствах, осуществляющих перевозки пассажиров и багажа, установлены приборы учета  льготной категории граждан.                                                              Маршруты работают с кассовыми аппаратами, через которые производится наличная и безналичная оплата проезда, а также учет льготных категорий. 
Постановление Президиума Правительства Хакасии от 20 января 2023 года № 11-п "Об утверждении Положения о проекте "Карта жителя Республики Хакасия"                                                                                                                                       </t>
  </si>
  <si>
    <t>Предоставление бесплатного проезда инвалидам осуществляется в проактивном режиме при предоставлении соответствующих документов в кассах автовокзалов и австонаций и водителям</t>
  </si>
  <si>
    <t>Проводилось внесение изменений в постановление Правительства РК от 9.12.20208 № 342 "Об обеспечении равной доступности транспортных услуг на пассажирском автомобильном транспорте (кроме такси) для отдельных категорий граждан, имеющих право на оказание мер социальной поддержки, на территории Республики Коми" (в редакции  от 23.04.2025 № 112). В приложении № 4 расписано как получить транспортную карту, как использовать в автобусе, порядок выдачи и др. В настоящее время социальные транспортные карты действуют на территории МО ГО "Воркта,Ухта, Сосногорск, Сысольский, Койгородский, Прилузский. На тертории МОГО Сыктывкар действуют только на городских мрашрутах.  С 01.05.2025 на городских (внутрпоселенческих) и пригородных (междугородных) маршрутах на территории МР "Троицко-печорский", Удорский, Усть-Вымский, Усть-куломский (переходный период 3 месяца, когда действуют и социальные  проездные билеты и СТК).  С 1.10.2025 на пригородных (междугородных) маршрутазх на территории МО ГО "Сыктывкар", Корткеросский , Сыктывдинский; на городских (внутри поселенческих) и пригородных (междугородных) мрашрутах на территории МР "Усть-Цилемский" (переходный период 3 месяца).  С 01.11.2025 - на городских (внурипоселенческих) и пригородных (междугородных) маршрутах на территории Усинск, МР "Ижемский" (переходный период 2 месяца)</t>
  </si>
  <si>
    <t>Доля автобусов, осуществляющих регулярные перевозки пассажиров в городском, пригородном и междугородном (в пределах субъекта Российской Федерации) сообщении, оснащенных системами безналичной оплаты проезда-  86,3 %</t>
  </si>
  <si>
    <t xml:space="preserve">Плановое значение целевого показателя   
на 2024 год </t>
  </si>
  <si>
    <t xml:space="preserve">В конкурсную документацию на выполнение работ (оказание услуг) 
по разработке и модернизации интерфейсов Интернет-ресурсов и мобильных приложений, используемых для организации транспортного обслуживания граждан, включены условия по обеспечению доступности таких ресурсов и приложений для инвалидов по зрению </t>
  </si>
  <si>
    <t xml:space="preserve">На всех сайтах установлены приложения </t>
  </si>
  <si>
    <t>В основном транспортные компании указанные контракты не заключают, приложения и интернет-порталы разрабатываются самостоятельно сотрудниками предприятий и организаций</t>
  </si>
  <si>
    <t xml:space="preserve">25. Повышение квалификации государственных и муниципальных служащих, исполнение должностных обязанностей которых связано с созданием на транспорте условий доступности для инвалидов в рамках исполнения полномочий в части организации транспортного обслуживания населения, осуществления регионального государственного контроля (надзора) на автомобильном транспорте, городском наземном электрическом транспорте и в дорожном хозяйстве, в сфере перевозок пассажиров и багажа легковым такси
</t>
  </si>
  <si>
    <t>Количество государственных и муниципальных служащих*, человек</t>
  </si>
  <si>
    <t>Доля служащих*, повысивших квалификацию, в общем объеме указанных служащих, %</t>
  </si>
  <si>
    <t xml:space="preserve">Совместно с учебным центром "Профстандарт"  прорабатывался вопрос обучения сотрудников государственных и муниципальных служащих. При этом в связи с  отсутствием соответствующего финансирования на региональном и муниципальном уровне указанное мероприятие не проведено. </t>
  </si>
  <si>
    <t>Сотрудники ОИВ в 2024 году проходили онлайн-семинары по вопросам организации доступной среды для инвалидов и других маломобильных групп населения</t>
  </si>
  <si>
    <t>Участие в просветительских семинарах (онлайн) по вопросам организации доступной среды для
инвалидов и других маломобильных групп населения</t>
  </si>
  <si>
    <t>Направлены письма в транспортные компании о необходимости проведения обучения/инструктирование водителей транспортной компании, исполнение должностных обязанностей которых может привести к взаимодействию с инвалидами, по вопросам, связанным с обеспечением доступности для них объектов транспортной инфраструктуры, транспортных средств и предоставляемых услуг</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</si>
  <si>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прошедших  обучения или инструктирование</t>
  </si>
  <si>
    <t>Обучение/инструктирование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Интструктаж на рабочем месте по охране труда и культуре обслуживания пассажиров</t>
  </si>
  <si>
    <t xml:space="preserve">Проведение инструктирования и обучения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субъекта Российской Федерации </t>
  </si>
  <si>
    <t>В настоящее время на постоянной основе проводятся инструктажи по улучшению качества и доступности объектов транспортной инфраструктуры для людей с ограниченными возможностями. 
С водительским и кондукторским составом автотранспортных средств на регулярной основе проводятся дополнительные инструктажи на предмет качества обслуживания населения, внимательного отношения ко всем пассажирам, в том числе к пассажирам с инвалидностью. Особенное внимание при обучении уделяется вновь принятым работникам.</t>
  </si>
  <si>
    <t>Доля проинструктированных сотрудников - 100%
Доля обученных сотрудников – 10 %</t>
  </si>
  <si>
    <t>1) Инструктирование и обучение работников по вопросам связанным с обеспечением доступности для пассажиров из числа инвалидов объектов и услуг в соответствии с законодательством Российской Федерации (124 человека)   
 2) Количество специалистов, исполнение должностных обязанностей которых может привести к взаимодействию с инвалидами, по вопросам, связанным с обеспечением доступности для них объектов транспортной инфраструктуры, транспортных средств и предоставляемых услуг, прошедших обучение,  всего 4 в том числе : -транспортных организаций -(4  человека)</t>
  </si>
  <si>
    <t xml:space="preserve">Доля сотрудников в сфере транспорта, прошнедших инструктирование и/или обучение по вопросам, связанным с обеспечением доступности для инвалидов объектов и услуг в сфере транспорта, в общей численности сотрудников, предоставляющих устуги в сфере транспорта </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</si>
  <si>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Камчатского края, прошедших обучение или инструктирование</t>
  </si>
  <si>
    <t>Доля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прошедших 
обучение или инструктирование: 
2024 год – не менее 70 %</t>
  </si>
  <si>
    <t>Распоряжение Правительства Рязанской области от 30.09.2015 № 477-р (ред. от 18.12.2020) "Об утверждении плана мероприятий ("дорожной карты") по повышению значений показателей доступности для инвалидов объектов и услуг на территории Рязанской области"
Инструктирование</t>
  </si>
  <si>
    <t>Доля сотрудников*, прошедших обучение или инструктирование, в общем объеме указанных сотрудников, %</t>
  </si>
  <si>
    <t>Количество сотрудников*, человек</t>
  </si>
  <si>
    <t>26. Проведение инструктирования или обучения сотрудников организаций транспортного комплекса, исполнение должностных обязанностей которых связано с обеспечением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t>
  </si>
  <si>
    <t xml:space="preserve"> Проведение инструктирования в указанный период</t>
  </si>
  <si>
    <t>Проводилось инструктирование сотрудников</t>
  </si>
  <si>
    <t>Инструктирование</t>
  </si>
  <si>
    <t>Информирование организаций</t>
  </si>
  <si>
    <t>Инструктаж</t>
  </si>
  <si>
    <t>Направление в адрес организаций транспорта рекомендаций о проведении инструктажа с сотрудниками по обеспечению доступности для инвалидов и МГН на транспорте</t>
  </si>
  <si>
    <t>Сотрудники автотранспортных предприятий проходили инструктажи)  
АО "СЗППК" заключены договора с: 
1. Санкт-Петербургским региональным отделением общероссийской общественной организации инвалидов «Всероссийское общество глухих» (СПб РО ОООИ ВОГ).
2. Санкт – Петербургским государственным бюджетным учреждением «Центр медико-социальной реабилитации для инвалидов по зрению».  
3. ООО «Региональный Учебно-Информационный Центр «Рубикон» (ООО «РУИЦ «Рубикон»)</t>
  </si>
  <si>
    <t>Обучено 45 сотрудников перевозчиков, взаимодействующих с инвалидами</t>
  </si>
  <si>
    <t>27. Проведение обучения по программам дополнительного профессионального образования, согласованным с общественными организациями инвалидов, сотрудников организаций транспортного комплекса, исполнение должностных обязанностей которых связано с инструктированием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t>
  </si>
  <si>
    <r>
      <rPr>
        <sz val="12"/>
        <color theme="1"/>
        <rFont val="Times New Roman"/>
        <family val="1"/>
        <charset val="204"/>
      </rPr>
      <t>Направлены письма в транспортные компании о необходимости проведения обучения/инструктирование водителей транспортной компании, исполнение должностных обязанностей которых может привести к взаимодействию  с инвалидами, по вопросам, связанным с обеспечением доступности для них объектов транспортной инфраструктуры, транспортных средств и предоставляемых услуг. В должностные инструкции для работников ответственных за оказание ситуационной помощи инвалидам внесены описания дополнительных обязанностей по обеспечению доступа инвалидов к услугам и объектам.</t>
    </r>
  </si>
  <si>
    <t>Проведение обучения сотрудников организаций транспортного комплекса, исполнение  должностных обязанностей, которых  связано с инструктированием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субъекта Российской Федерации</t>
  </si>
  <si>
    <t>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прошли обучение по программам дополнительного профессионального образования, согласованным с общественными организациями инвалидов</t>
  </si>
  <si>
    <t>АО "СЗППК" заключены договора с: 
1. Санкт-Петербургским региональным отделением общероссийской общественной организации инвалидов «Всероссийское общество глухих» (СПб РО ОООИ ВОГ).
2. Санкт – Петербургским государственным бюджетным учреждением «Центр медико-социальной реабилитации для инвалидов по зрению».  
3. ООО «Региональный Учебно-Информационный Центр «Рубикон» (ООО «РУИЦ «Рубикон»)</t>
  </si>
  <si>
    <t>Мониторинг проведения обучения по программам дополнительного профессионального образования, согласованным с общественными организациями инвалидов, сотрудников организаций транспортного комплекса, исполнение должностных обязанностей которых связано с инструктированием по вопросам обеспечения доступностидля инвалидов объектов транспортной инфраструктурыи услуг в соответствии с законодательством Российской Федерации и законодательством субъектов Российской Федерации</t>
  </si>
  <si>
    <t>Техническое занятие с работниками локомотивных бригад 
Обучение по программе "Особенности обслуживания маломобильных пассажиров на железнодорожном транспорте»  
* В рамках рабочих взаимодействий транспортные предприятия проводят очередные и внеочередные инструктажи сотрудников о взаимодействии с МГН, в том числе с приглашением в обучении данных групп.</t>
  </si>
  <si>
    <t>Доля организаций транспортного комплекса, в которых сотрудники, исполняющие должностные обязанности по инструктированию по вопросам обеспечения доступности для инвалидов объектов транспортной инфраструктуры и услуг 
в соответствии с законодательством Российской Федерации и законодательством субъектов Российской Федерации, прошли обучение по программам дополнительного профессионального образования, согласованным с общественными организациями инвалидов: 
2024 год – не менее 20 %</t>
  </si>
  <si>
    <t xml:space="preserve"> В 7 организациях работники прошли обучение</t>
  </si>
  <si>
    <t>Доступность для инвалидов объектов и услуг в Московской области</t>
  </si>
  <si>
    <t xml:space="preserve">Постановление Правительства Московской области от 20.10.2015 № 968 утвержден План мероприятий («дорожная карта») «Повышение значений показателей доступности для инвалидов объектов и услуг в Московской области»
Постановление Правительства МО от 24.05.2019 N 292/15 (ред. от 25.11.2024) "Об утверждении Положения о Координационном совете по делам инвалидов при Правительстве Московской области и о признании утратившими силу некоторых постановлений Правительства Московской области"
</t>
  </si>
  <si>
    <t xml:space="preserve">В целях предоставления социальных услуг по транспортному обслуживанию на территории Московской области граждан пожилого возраста, инвалидов, детей-инвалидов и других маломобильных групп населения на базе учреждений социального обслуживания, являющихся поставщиками социальных услуг, создана служба «Социальное такси». </t>
  </si>
  <si>
    <t>Услуга социального такси</t>
  </si>
  <si>
    <t>socuslugi.mosreg.ru для мобильных устройств «МОё Подмосковье»</t>
  </si>
  <si>
    <t>эти же данные указаны в пункте 11</t>
  </si>
  <si>
    <t>Доля транспортных средств автомобильного и городского наземного электрического транспорта, оборудованных для перевозки инвалидов в соответствии с базовыми требованиями доступности транспортного комплекса для инвалидов</t>
  </si>
  <si>
    <t>Доля государственных/муниципальных служащих, исполнение должностных обязанностей которых связано с созданием на транспорте условий доступности для инвалидов, повысивших квалификацию</t>
  </si>
  <si>
    <t>Обучение по программе повышения квалификации: «Предоставление услуг инвалидам на объектах транспортной инфраструктуры»</t>
  </si>
  <si>
    <t xml:space="preserve">Региональный 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в Пензенской области на период с 2023 по 2030 годы (б/н от 17.01.2024)
</t>
  </si>
  <si>
    <t>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(Тюменская область), утвержденный Главным  управлением строительства Тюменской области от 26.04.2024</t>
  </si>
  <si>
    <t>ПКРТИ</t>
  </si>
  <si>
    <t>План мероприятий "дорожная карта" по повышению значений показателей доступности для инвалидов объектов и услуг в сфере транспортного комплекса. № 643-р от 13.11.2024г.</t>
  </si>
  <si>
    <t xml:space="preserve">Мероприятия реализуются в рамках  плана мероприятий, утвержденного распоряжением Администрации Приморского края от 09.10.2015 № 326-ра "Об утверждении плана меропрпятий ("дорожная карта") по повышению значений показателей доступности для инвалидов объектов и услуг в устновленных сферах деятельности в Приморском крае" </t>
  </si>
  <si>
    <t xml:space="preserve">Региональный сводный план мероприятий по повышению доступности для инвалидов и маломобильных граждан объектов транспортной инфраструктуры, транспортных средств  и предоставляемых на них транспортных услуг на период с 2024 по 2030 годы, утвержденный 18 июня 2024 г. заместителем министра транспорта и дорожного хозяйства Республики Марий Эл
</t>
  </si>
  <si>
    <t>Разрабатывается и согласовывается в установленном порядке</t>
  </si>
  <si>
    <t>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от 25.06.2024</t>
  </si>
  <si>
    <t>Постановление Правительства Вологодской области от 28.09.2015 № 803 "О реализации мероприятий, направленных на повышение значений показателей доступности для инвалидов объектов и услуг на территории Вологодской области"</t>
  </si>
  <si>
    <t>Региональный сводный план мероприятий по повышению доступности для инвалидов объектов транспортной инфраструктуры и предоставляемых на них транспортных услуг на территории Липецкой области на период с 2025 по 2030 годы, утвержден министерством транспорта и дорожного хозяйства Липецкой области и министерством социальной политики Липецкой области 26.05.2025</t>
  </si>
  <si>
    <t xml:space="preserve">Региональный сводный план мероприятий (дорожная карта)   № б/н от 10.04.2025, локальный нормативный правовой акт министерства дорожного хозяйства и транспорта Магаданской области </t>
  </si>
  <si>
    <t xml:space="preserve">Распоряжение Правительства Нижегородской области от 30 сентября 2015 года № 1826-р   </t>
  </si>
  <si>
    <t>Утвержден Министром транспорта и дорожного хозяйства Республики Дагестан от 15.07.2024</t>
  </si>
  <si>
    <t>Региональный сводный план утвержден приказом Минтранса КБР от 28.11.2024
 № 221-пр</t>
  </si>
  <si>
    <t>Cводный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Республики Хакасия на период с 2024 по 2030 годы (Утвержден Протоколом заседания рабочей группы по вопросам повышения доступности для инвалидов объектов транспортной инфраструктуры, транспортных средств  и предоставляемых услуг на территории Республики Хакасия от 14.08.2024 № 02 )</t>
  </si>
  <si>
    <t>Распоряжение Правительства Чеченской Республики от 10.02.2025 № 20-р</t>
  </si>
  <si>
    <t xml:space="preserve">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по 2030 годы от 10 декабря 2024 г. утверждён заместителем председателя правительства Забайкальского края-министром строительства, дорожного хозяйства и транспорта Забайкальского края </t>
  </si>
  <si>
    <t xml:space="preserve">Региональный план мероприятий по повышению доступности для инвалидов объектов транспортной инфрастуктуры, транспортных средств и предоставляемых на них транспортных услуг на период с 2024 по 2030 годы, утвержденный министром автомобильных дорог и транспорта Белгородской области от 13 марта 2025 г. </t>
  </si>
  <si>
    <t xml:space="preserve">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период с 2024 года по 2030 годы на территории Иркутской области утвеожден распоряжением заместителя Председателя Правительства Иркутской области от 9 декабря 2024 г. № 298-рзп </t>
  </si>
  <si>
    <t>Сводный план мероприятий по повышению доступности для инвалидов объектов транспортной инфраструктуры, транспортных средств и предоставляемых на них транспортных услуг на территории Ульяновской области с 2023 по 2030 годы
(от 27.12.2023 № 13-ПЛ).</t>
  </si>
  <si>
    <t>В разработке</t>
  </si>
  <si>
    <t>Разрабатывается</t>
  </si>
  <si>
    <t>В процессе разработки</t>
  </si>
  <si>
    <t>Проект приказа министерства транспорта и дорожного хозяйства Сахалинской области № 1-3.09-214/25(п). В данный момент проходит процедуру согласования в причастных органах исполнительной влсти Сахалинской области</t>
  </si>
  <si>
    <t>Согласно постановлению Правительства РФ № 372 от 10.03.2023 года в 2024 году действовал мораторий на проведение плановых проверок согласно постановлению . Внеплановые проверки были ограничены до конца 2024 года согласно постановлению Правительства РФ № 2140 от 14.12.2023 года.</t>
  </si>
  <si>
    <t>Отсутсвовала необходимость, так в диспетчерскую службу такси заявки от маломобильных групп населения, инвалидов не поступали. Перевозка данной категории людей осуществляется родстенниками.</t>
  </si>
  <si>
    <t>Проверки не проводятся в части обеспечения ММГН</t>
  </si>
  <si>
    <t>Нет, график на 2025 год на утверждении</t>
  </si>
  <si>
    <t>В Чувашской Республике не установлены требования к автомобилям легкового такси по обеспечению доступности для инвалидов</t>
  </si>
  <si>
    <t>Нет (в отношении субъекто МСП введен мораторий на проведение проверок)</t>
  </si>
  <si>
    <t xml:space="preserve">Нет, постановлением Правительства Российской Федерации от 10 марта 2022 г. № 336 «Об особенностях организации и осуществления государственного контроля (надзора), муниципального контроля» (далее – Постановление № 336) установлен особый порядок организации и проведения регионального государственного контроля в 2024 году. 
Пунктом 113 постановления № 336 установлено, что до 2030 года в ежегодные планы контрольных (надзорных) мероприятий при осуществлении видов государственного контроля (надзора), порядок организации и осуществления которых регулируется Федеральным законом № 248-ФЗ включаются плановые контрольные (надзорные) мероприятия только в отношении объектов контроля, отнесенных к категориям чрезвычайно высокого и высокого риска, опасным производственным объектам II класса опасности, гидротехническим сооружениям II класса. 
Объекты регионального государственного контроля (надзора) с учетом оценки и управления рисками отнесены министерством к низкой категории риска причинения вреда (ущерба). 
Таким образом, у министерства отсутствовали основания для формирования ежегодного плана контрольных (надзорных) мероприятий при осуществлении регионального государственного контроля (надзора) в 2024 – 2025 гг.
При этом, в соответствии в соответствии со статьей 97.1 Федерального закона от 31 июля 2020 г. № 248-ФЗ «О государственном контроле (надзоре) и муниципальном контроле в Российской Федерации» (далее – Федеральный закон № 248-ФЗ) министерством транспорта и дорожного хозяйства Краснодарского края (далее - министерство) проводятся постоянные рейды в целях предупреждения, выявления и пресечения нарушений юридическими лицами, индивидуальными предпринимателями и физическими лицами (лицами, применяющими специальный налоговый режим «Налог на профессиональный доход» и не являющимися индивидуальными предпринимателями), осуществляющими деятельность по перевозке пассажиров и багажа легковым такси на территории Краснодарского края, обязательных требований, установленных Федеральным законом от 29 декабря 2022 г. № 580-ФЗ «Об организации перевозок пассажиров и багажа легковым такси в Российской Федерации, о внесении изменений в отдельные законодательные акты Российской Федерации и о признании утратившими силу отдельных положений законодательных актов Российской Федерации» (далее – Федеральный закон № 580-ФЗ), Законом Краснодарского края от 31 мая 2023 г. № 4906-КЗ «Об организации перевозок пассажиров и багажа легковым такси в Краснодарском крае», а также обязательных требований к обеспечению доступности для инвалидов объектов социальной, инженерной и транспортной инфраструктур и предоставляемых услуг, предупреждения, выявления и пресечения нарушений службами заказа легкового такси обязательных требований, установленных Федеральным законом № 580-ФЗ.
Министерство в рамках профилактики рисков причинения вреда (ущерба) охраняемым законом ценностям проводит такие профилактические мероприятия, как: информирование, обобщение правоприменительной практики; объявление предостережения; консультирование, профилактический визит.
Вместе с тем, необходимо отметить, что в соответствии с пунктом 1 статьи 8 Федерального закона № 248-ФЗ при осуществлении государственного контроля (надзора) проведение профилактических мероприятий, направленных на снижение риска причинения вреда (ущерба), является приоритетным по отношению к проведению контрольных (надзорных) мероприятий. 
</t>
  </si>
  <si>
    <t>Не планируется</t>
  </si>
  <si>
    <t>Нет (мораторий Постановление Правительства РФ от 10.03.2022 № 336)</t>
  </si>
  <si>
    <t>В соответствии с  постановлением Правительства Российской Федерации от 10 марта 2022 г. №336</t>
  </si>
  <si>
    <t>Нет (отсутсвие плановых проверок в 2024 году, в рамках постоянного рейда нарушений обязательных требований в части обеспечения доступности инвалидов не выявлено)</t>
  </si>
  <si>
    <t>Нет (мораторий на проверки)</t>
  </si>
  <si>
    <t>Нет (в связи с отсутствием оснований)</t>
  </si>
  <si>
    <t>План проведения плановых контрольных (надзорных) мероприятий на 2024 год не формировался, в связи отсутствием объектов контроля, отнесенных к высокой категории риска</t>
  </si>
  <si>
    <t>Субъектом не представлен отчет за 2024 год</t>
  </si>
  <si>
    <t>Представленный субъектом отчет учтен в проведенном анализе исполнения сводного плана</t>
  </si>
  <si>
    <t>Количество получателей социальных услуг</t>
  </si>
  <si>
    <t>Субъектом представлен отчет с пустыми графами, представленная информация не соответствует запрашиваемой либо вступает в противорение с другими представленными данными</t>
  </si>
  <si>
    <r>
      <t xml:space="preserve">1) </t>
    </r>
    <r>
      <rPr>
        <sz val="12"/>
        <color theme="1"/>
        <rFont val="Times New Roman"/>
        <family val="1"/>
        <charset val="204"/>
      </rPr>
      <t>Обустройство остановочных пунктов  пассажирского транспорта на автомобильных дорогах общего  пользования специальными  средствами для инвалидов, передвигающихся в креслах-колясках, инвалидов с нарушениями зрения и слуха 
2) Оборудовать светофоры  звукоизвещателями</t>
    </r>
  </si>
  <si>
    <t xml:space="preserve">Плановое значение целевого показателя 
на 2024 год </t>
  </si>
  <si>
    <t>количество, ед.</t>
  </si>
  <si>
    <t xml:space="preserve">Перечень размещенной информации </t>
  </si>
  <si>
    <t>Соответствующие ссылки на региональные Интернет-ресурсы</t>
  </si>
  <si>
    <t xml:space="preserve"> В Аэропорту г. Якутска на официальном сайте имеется раздел "Онлайн табло" с версией для слабовидящих; создано приложение "Умный транспорт" для отслеживания автобусом в режиме реального времени; "Онлайн- табло" на автобусных остановках; Также на сайте paromonline.sakha.gov.ru можно отследить движение паромов Якутск-Нижний Бестях; Версия для слабовидящих на официальном сайте АО "Авиакомпания "Полярные авиалинии" polar.aero</t>
  </si>
  <si>
    <t>Конкурсная документация на выполнение работ (оказание услуг) по разработке и модернизации интерфейсов Интернет- ресурсов и мобильных приложений, используемых для организации транспортного обслуживания граждан, включает условия по обеспечению доступности таких ресурсов и приложений для инвалидов по зрению.</t>
  </si>
  <si>
    <t>в которых по итогам 2024 года инструктора прошли обучение по программам дополнительного профессионального образования, согласованным с общественными организациями инвалидов (включая инструкторов, прошедших обучение в предыдущих годах)</t>
  </si>
  <si>
    <t>В соответствии с пунктом 9 постановления Правительства Российской Федерации от 10 марта 2022 г. № 336 «Об особенностях
организациии осуществления государственного контроля (надзора), муниципального контроля» (далее– Постановление) должностные лица Министерства транспорта Пермского края (далее
– Министерство) вправе возбудить дело об административном правонарушении, если состав административногоправонарушения включает в себя нарушение обязательных требований, оценка
соблюдения которых является предметом государственного контроля (надзора), муниципального контроля исключительно в случае, предусмотренном пунктом 3 части 2 статьи 90
Федерального закона от 31.07.2020 № 248-ФЗ«О государственном контроле (надзоре) и муниципальном контролев Российской Федерации» (далее – Федеральный закон № 248-ФЗ), то есть только при проведении контрольного (надзорного) мероприятия.
В 2022-2023гг. , в соответствии с требованиями пункта 11 (3) Постановления,в случае если среди объектов контроля отсутствуют объекты, отнесенные к категориям чрезвычайно высокого и высокого рисков, плановые контрольные (надзорные) мероприятия, плановые проверки не проводятся. Такие объекты среди объектов контроля Министерства отсутствуют. Вместо проведения плановых контрольных (надзорных) мероприятий в указанные даты проводились профилактические визиты   2023  - 15 проф. визитов,  2024 - 50 проф. визитов. Информация о нарушениях обязательных требований в Министерство не поступала.</t>
  </si>
  <si>
    <t>В соответствии с пунктом 9 Постановления  должностные лица Министерства  вправе возбудить дело об административном правонарушении, если состав административногоправонарушения включает в себя нарушение обязательных требований, оценка соблюдения которых является предметом государственного контроля (надзора), муниципального контроля исключительно в случае, предусмотренном пунктом 3 части 2 статьи 90
Федерального закона от 31.07.2020 № 248-ФЗ«О государственном контроле (надзоре) и муниципальном контролев Российской Федерации» (далее – Федеральный закон № 248-ФЗ), то есть толькопри проведении контрольного (надзорного) мероприятия.
В 2022-2023гг. , в соответствии с требованиями пункта 11 (3) Постановления,в случае если среди объектов контроля отсутствуют объекты, отнесенные к категориям чрезвычайно высокого и высокого рисков, плановые контрольные (надзорные) мероприятия, плановые проверки не проводятся. Такие объекты среди объектов контроля Министерства отсутствуют. Вместо проведения плановых контрольных (надзорных) мероприятий в указанные даты проводились профилактические визиты   2023  - 15 проф. визитов,  2024 - 50 проф. визитов. Информация о нарушениях обязательных требований в Министерство не поступала.</t>
  </si>
  <si>
    <t>В соответствии с пунктом 9 Постановления  должностные лица Министерства  вправе возбудить дело об административном правонарушении, если состав административного правонарушения включает в себя нарушение обязательных требований, оценка соблюдения которых является предметом государственного контроля (надзора), муниципального контроля исключительно в случае, предусмотренном пунктом 3 части 2 статьи 90
Федерального закона от 31.07.2020 № 248-ФЗ«О государственном контроле (надзоре) и муниципальном контролев Российской Федерации» (далее – Федеральный закон № 248-ФЗ), то есть толькопри проведении контрольного (надзорного) мероприятия.
В 2022-2023гг. , в соответствии с требованиями пункта 11 (3) Постановления,в случае если среди объектов контроля отсутствуют объекты, отнесенные к категориям чрезвычайно высокого и высокого рисков, плановые контрольные (надзорные) мероприятия, плановые проверки не проводятся. Такие объекты среди объектов контроля Министерства отсутствуют. Вместо проведения плановых контрольных (надзорных) мероприятий в указанные даты проводились профилактические визиты   2023  - 15 проф. визитов,  2024 - 50 проф. визитов. Информация о нарушениях обязательных требований в Министерство не поступала.</t>
  </si>
  <si>
    <t>Положения о предоставлении услуги "социальное такси" утверждены всеми муниципальными образованиями региона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</si>
</sst>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0.0"/>
    <numFmt numFmtId="165" formatCode="0.0%"/>
    <numFmt numFmtId="166" formatCode="#,##0.0"/>
    <numFmt numFmtId="167" formatCode="[$-3000401]0"/>
    <numFmt numFmtId="168" formatCode="#"/>
    <numFmt numFmtId="169" formatCode="#,##0_ ;\-#,##0\ "/>
  </numFmts>
  <fonts count="48">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font>
    <font>
      <sz val="12"/>
      <color theme="1"/>
      <name val="Times New Roman"/>
      <family val="1"/>
      <charset val="204"/>
    </font>
    <font>
      <b/>
      <sz val="14"/>
      <color theme="1"/>
      <name val="Times New Roman"/>
      <family val="1"/>
      <charset val="204"/>
    </font>
    <font>
      <b/>
      <sz val="11"/>
      <color theme="1"/>
      <name val="Calibri"/>
      <family val="2"/>
      <charset val="204"/>
      <scheme val="minor"/>
    </font>
    <font>
      <b/>
      <sz val="12"/>
      <color theme="1"/>
      <name val="Times New Roman"/>
      <family val="1"/>
      <charset val="204"/>
    </font>
    <font>
      <b/>
      <sz val="11"/>
      <color theme="1"/>
      <name val="Times New Roman"/>
      <family val="1"/>
      <charset val="204"/>
    </font>
    <font>
      <i/>
      <sz val="11"/>
      <color theme="1"/>
      <name val="Times New Roman"/>
      <family val="1"/>
      <charset val="204"/>
    </font>
    <font>
      <sz val="11"/>
      <color theme="1"/>
      <name val="Times New Roman"/>
      <family val="1"/>
      <charset val="204"/>
    </font>
    <font>
      <sz val="13"/>
      <name val="Times New Roman"/>
      <family val="1"/>
      <charset val="204"/>
    </font>
    <font>
      <sz val="12"/>
      <name val="Times New Roman"/>
      <family val="1"/>
      <charset val="204"/>
    </font>
    <font>
      <sz val="11"/>
      <name val="Times New Roman"/>
      <family val="1"/>
      <charset val="204"/>
    </font>
    <font>
      <b/>
      <sz val="11"/>
      <name val="Times New Roman"/>
      <family val="1"/>
      <charset val="204"/>
    </font>
    <font>
      <sz val="14"/>
      <color theme="1"/>
      <name val="Times New Roman"/>
      <family val="1"/>
      <charset val="204"/>
    </font>
    <font>
      <b/>
      <sz val="12"/>
      <color indexed="2"/>
      <name val="Calibri"/>
      <family val="2"/>
      <charset val="204"/>
      <scheme val="minor"/>
    </font>
    <font>
      <sz val="12"/>
      <color indexed="2"/>
      <name val="Calibri"/>
      <family val="2"/>
      <charset val="204"/>
      <scheme val="minor"/>
    </font>
    <font>
      <u/>
      <sz val="11"/>
      <color theme="10"/>
      <name val="Calibri"/>
      <family val="2"/>
      <charset val="204"/>
      <scheme val="minor"/>
    </font>
    <font>
      <sz val="13"/>
      <color rgb="FFFF0000"/>
      <name val="Times New Roman"/>
      <family val="1"/>
      <charset val="204"/>
    </font>
    <font>
      <sz val="12"/>
      <color theme="1"/>
      <name val="Calibri"/>
      <family val="2"/>
      <charset val="204"/>
      <scheme val="minor"/>
    </font>
    <font>
      <u/>
      <sz val="11"/>
      <name val="Calibri"/>
      <family val="2"/>
      <charset val="204"/>
      <scheme val="minor"/>
    </font>
    <font>
      <sz val="11"/>
      <color theme="1"/>
      <name val="Times New Roman"/>
      <family val="1"/>
      <charset val="204"/>
    </font>
    <font>
      <sz val="11"/>
      <color theme="1"/>
      <name val="Calibri"/>
      <family val="2"/>
      <charset val="204"/>
      <scheme val="minor"/>
    </font>
    <font>
      <sz val="14"/>
      <color theme="1"/>
      <name val="Calibri"/>
      <family val="2"/>
      <charset val="204"/>
      <scheme val="minor"/>
    </font>
    <font>
      <sz val="11"/>
      <color rgb="FFFF0000"/>
      <name val="Calibri"/>
      <family val="2"/>
      <charset val="204"/>
      <scheme val="minor"/>
    </font>
    <font>
      <i/>
      <sz val="12"/>
      <color rgb="FFFF0000"/>
      <name val="Times New Roman"/>
      <family val="1"/>
      <charset val="204"/>
    </font>
    <font>
      <sz val="12"/>
      <color rgb="FFFF0000"/>
      <name val="Times New Roman"/>
      <family val="1"/>
      <charset val="204"/>
    </font>
    <font>
      <u/>
      <sz val="12"/>
      <color theme="10"/>
      <name val="Times New Roman"/>
      <family val="1"/>
      <charset val="204"/>
    </font>
    <font>
      <i/>
      <sz val="12"/>
      <color theme="1"/>
      <name val="Times New Roman"/>
      <family val="1"/>
      <charset val="204"/>
    </font>
    <font>
      <i/>
      <sz val="14"/>
      <color theme="1"/>
      <name val="Times New Roman"/>
      <family val="1"/>
      <charset val="204"/>
    </font>
    <font>
      <sz val="12"/>
      <color theme="1"/>
      <name val="Liberation Sans"/>
    </font>
    <font>
      <sz val="12"/>
      <color rgb="FF000000"/>
      <name val="Times New Roman"/>
      <family val="1"/>
      <charset val="204"/>
    </font>
    <font>
      <strike/>
      <sz val="12"/>
      <name val="Times New Roman"/>
      <family val="1"/>
      <charset val="204"/>
    </font>
    <font>
      <sz val="12"/>
      <color rgb="FF0000FF"/>
      <name val="Times New Roman"/>
      <family val="1"/>
      <charset val="204"/>
    </font>
    <font>
      <sz val="12"/>
      <color theme="0"/>
      <name val="Times New Roman"/>
      <family val="1"/>
      <charset val="204"/>
    </font>
    <font>
      <b/>
      <sz val="12"/>
      <name val="Times New Roman"/>
      <family val="1"/>
      <charset val="204"/>
    </font>
    <font>
      <sz val="12"/>
      <color indexed="2"/>
      <name val="Times New Roman"/>
      <family val="1"/>
      <charset val="204"/>
    </font>
    <font>
      <sz val="14"/>
      <color rgb="FFFF0000"/>
      <name val="Calibri"/>
      <family val="2"/>
      <charset val="204"/>
      <scheme val="minor"/>
    </font>
    <font>
      <sz val="12"/>
      <name val="Times New Roman"/>
      <family val="1"/>
    </font>
    <font>
      <sz val="12"/>
      <color rgb="FF000000"/>
      <name val="Times New Roman"/>
      <family val="2"/>
    </font>
    <font>
      <sz val="12"/>
      <name val="Liberation Sans"/>
    </font>
    <font>
      <u/>
      <sz val="12"/>
      <color rgb="FF000000"/>
      <name val="Times New Roman"/>
      <family val="1"/>
      <charset val="204"/>
    </font>
    <font>
      <u/>
      <sz val="12"/>
      <name val="Times New Roman"/>
      <family val="1"/>
      <charset val="204"/>
    </font>
    <font>
      <sz val="12"/>
      <color rgb="FFC00000"/>
      <name val="Times New Roman"/>
      <family val="1"/>
      <charset val="204"/>
    </font>
  </fonts>
  <fills count="13">
    <fill>
      <patternFill patternType="none"/>
    </fill>
    <fill>
      <patternFill patternType="gray125"/>
    </fill>
    <fill>
      <patternFill patternType="solid">
        <fgColor theme="0"/>
        <bgColor theme="0"/>
      </patternFill>
    </fill>
    <fill>
      <patternFill patternType="solid">
        <fgColor indexed="5"/>
        <bgColor indexed="5"/>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92D050"/>
        <bgColor theme="0"/>
      </patternFill>
    </fill>
    <fill>
      <patternFill patternType="solid">
        <fgColor rgb="FF92D050"/>
        <bgColor indexed="5"/>
      </patternFill>
    </fill>
    <fill>
      <patternFill patternType="solid">
        <fgColor rgb="FFFFFF00"/>
        <bgColor rgb="FF969696"/>
      </patternFill>
    </fill>
    <fill>
      <patternFill patternType="solid">
        <fgColor rgb="FF92D050"/>
        <bgColor rgb="FF969696"/>
      </patternFill>
    </fill>
    <fill>
      <patternFill patternType="solid">
        <fgColor rgb="FF92D050"/>
        <bgColor rgb="FFFFFF00"/>
      </patternFill>
    </fill>
    <fill>
      <patternFill patternType="solid">
        <fgColor rgb="FFFFFF00"/>
        <bgColor theme="0"/>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auto="1"/>
      </right>
      <top/>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theme="1"/>
      </left>
      <right style="thin">
        <color theme="1"/>
      </right>
      <top/>
      <bottom style="thin">
        <color theme="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theme="1"/>
      </right>
      <top style="thin">
        <color auto="1"/>
      </top>
      <bottom style="thin">
        <color auto="1"/>
      </bottom>
      <diagonal/>
    </border>
    <border>
      <left style="thin">
        <color theme="1"/>
      </left>
      <right style="thin">
        <color auto="1"/>
      </right>
      <top style="thin">
        <color auto="1"/>
      </top>
      <bottom style="thin">
        <color auto="1"/>
      </bottom>
      <diagonal/>
    </border>
    <border>
      <left/>
      <right/>
      <top style="thin">
        <color rgb="FF000000"/>
      </top>
      <bottom style="thin">
        <color rgb="FF000000"/>
      </bottom>
      <diagonal/>
    </border>
    <border>
      <left style="thin">
        <color theme="1"/>
      </left>
      <right style="thin">
        <color auto="1"/>
      </right>
      <top style="thin">
        <color theme="1"/>
      </top>
      <bottom/>
      <diagonal/>
    </border>
    <border>
      <left style="thin">
        <color auto="1"/>
      </left>
      <right style="thin">
        <color theme="1"/>
      </right>
      <top style="thin">
        <color theme="1"/>
      </top>
      <bottom/>
      <diagonal/>
    </border>
    <border>
      <left style="thin">
        <color auto="1"/>
      </left>
      <right style="thin">
        <color rgb="FF000000"/>
      </right>
      <top style="thin">
        <color auto="1"/>
      </top>
      <bottom style="thin">
        <color indexed="64"/>
      </bottom>
      <diagonal/>
    </border>
  </borders>
  <cellStyleXfs count="11">
    <xf numFmtId="0" fontId="0" fillId="0" borderId="0"/>
    <xf numFmtId="0" fontId="6" fillId="0" borderId="0"/>
    <xf numFmtId="0" fontId="21" fillId="0" borderId="0" applyNumberFormat="0" applyFill="0" applyBorder="0" applyAlignment="0" applyProtection="0"/>
    <xf numFmtId="0" fontId="5" fillId="0" borderId="0"/>
    <xf numFmtId="0" fontId="6" fillId="0" borderId="0"/>
    <xf numFmtId="9" fontId="26" fillId="0" borderId="0" applyFont="0" applyFill="0" applyBorder="0" applyAlignment="0" applyProtection="0"/>
    <xf numFmtId="43" fontId="26"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43" fontId="2" fillId="0" borderId="0" applyFont="0" applyFill="0" applyBorder="0" applyAlignment="0" applyProtection="0"/>
  </cellStyleXfs>
  <cellXfs count="749">
    <xf numFmtId="0" fontId="0" fillId="0" borderId="0" xfId="0"/>
    <xf numFmtId="0" fontId="13" fillId="0" borderId="2" xfId="0" applyFont="1" applyBorder="1" applyAlignment="1">
      <alignment horizontal="center" vertical="top" wrapText="1"/>
    </xf>
    <xf numFmtId="0" fontId="13" fillId="0" borderId="1" xfId="0" applyFont="1" applyBorder="1" applyAlignment="1">
      <alignment horizontal="center" vertical="top" wrapText="1"/>
    </xf>
    <xf numFmtId="0" fontId="10"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7" fillId="0" borderId="1" xfId="0" applyFont="1" applyBorder="1" applyAlignment="1">
      <alignment horizontal="center" vertical="top" wrapText="1"/>
    </xf>
    <xf numFmtId="0" fontId="13" fillId="0" borderId="1" xfId="0" applyFont="1" applyBorder="1" applyAlignment="1">
      <alignment vertical="top" wrapText="1"/>
    </xf>
    <xf numFmtId="0" fontId="13" fillId="0" borderId="1" xfId="0" applyFont="1" applyBorder="1" applyAlignment="1">
      <alignment horizontal="center" vertical="top"/>
    </xf>
    <xf numFmtId="0" fontId="13" fillId="0" borderId="1" xfId="0" applyFont="1" applyBorder="1" applyAlignment="1">
      <alignment horizontal="left" vertical="top" wrapText="1"/>
    </xf>
    <xf numFmtId="0" fontId="11" fillId="0" borderId="0" xfId="0" applyFont="1"/>
    <xf numFmtId="0" fontId="12" fillId="0" borderId="0" xfId="0" applyFont="1"/>
    <xf numFmtId="0" fontId="0" fillId="0" borderId="0" xfId="0" applyAlignment="1">
      <alignment horizontal="center"/>
    </xf>
    <xf numFmtId="0" fontId="10" fillId="0" borderId="1" xfId="0" applyFont="1" applyBorder="1" applyAlignment="1">
      <alignment horizontal="center" vertical="center" wrapText="1"/>
    </xf>
    <xf numFmtId="0" fontId="13" fillId="0" borderId="1" xfId="0" applyFont="1" applyBorder="1" applyAlignment="1">
      <alignment horizontal="left" vertical="center" wrapText="1"/>
    </xf>
    <xf numFmtId="0" fontId="10" fillId="0" borderId="6" xfId="0" applyFont="1" applyBorder="1" applyAlignment="1">
      <alignment horizontal="center" vertical="center" wrapText="1"/>
    </xf>
    <xf numFmtId="0" fontId="0" fillId="2" borderId="10" xfId="0" applyFill="1" applyBorder="1"/>
    <xf numFmtId="0" fontId="0" fillId="2" borderId="0" xfId="0" applyFill="1"/>
    <xf numFmtId="0" fontId="0" fillId="0" borderId="0" xfId="0" applyAlignment="1">
      <alignment vertical="top"/>
    </xf>
    <xf numFmtId="0" fontId="0" fillId="0" borderId="0" xfId="0" applyAlignment="1">
      <alignment horizontal="left"/>
    </xf>
    <xf numFmtId="0" fontId="11" fillId="0" borderId="0" xfId="0" applyFont="1" applyAlignment="1">
      <alignment vertical="top"/>
    </xf>
    <xf numFmtId="0" fontId="12" fillId="0" borderId="0" xfId="0" applyFont="1" applyAlignment="1">
      <alignment horizontal="left" vertical="top" wrapText="1"/>
    </xf>
    <xf numFmtId="0" fontId="12" fillId="0" borderId="0" xfId="0" applyFont="1" applyAlignment="1">
      <alignment horizontal="center" vertical="top" wrapText="1"/>
    </xf>
    <xf numFmtId="0" fontId="8" fillId="0" borderId="0" xfId="0" applyFont="1" applyAlignment="1">
      <alignment horizontal="center" vertical="center"/>
    </xf>
    <xf numFmtId="0" fontId="13" fillId="0" borderId="1" xfId="0" applyFont="1" applyBorder="1" applyAlignment="1">
      <alignment vertical="center" wrapText="1"/>
    </xf>
    <xf numFmtId="0" fontId="11" fillId="0" borderId="7" xfId="0" applyFont="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xf>
    <xf numFmtId="0" fontId="7" fillId="0" borderId="4" xfId="0" applyFont="1" applyBorder="1" applyAlignment="1">
      <alignment horizontal="center" vertical="center" wrapText="1"/>
    </xf>
    <xf numFmtId="0" fontId="0" fillId="0" borderId="0" xfId="0" applyAlignment="1">
      <alignment horizontal="left" vertical="top"/>
    </xf>
    <xf numFmtId="0" fontId="15" fillId="0" borderId="1" xfId="0" applyFont="1" applyBorder="1" applyAlignment="1">
      <alignment horizontal="center" vertical="top" wrapText="1"/>
    </xf>
    <xf numFmtId="0" fontId="13" fillId="0" borderId="1" xfId="0" applyFont="1" applyBorder="1" applyAlignment="1">
      <alignment horizontal="center" vertical="center"/>
    </xf>
    <xf numFmtId="0" fontId="16"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17" fillId="0" borderId="1" xfId="0" applyFont="1" applyBorder="1" applyAlignment="1">
      <alignment horizontal="center" vertical="center" wrapText="1"/>
    </xf>
    <xf numFmtId="0" fontId="7" fillId="0" borderId="1" xfId="0" applyFont="1" applyBorder="1" applyAlignment="1">
      <alignment horizontal="center" vertical="top"/>
    </xf>
    <xf numFmtId="0" fontId="8" fillId="0" borderId="0" xfId="0" applyFont="1" applyAlignment="1">
      <alignment horizontal="center"/>
    </xf>
    <xf numFmtId="0" fontId="11" fillId="0" borderId="1" xfId="0" applyFont="1" applyBorder="1" applyAlignment="1">
      <alignment horizontal="center" vertical="center"/>
    </xf>
    <xf numFmtId="0" fontId="13" fillId="0" borderId="0" xfId="0" applyFont="1"/>
    <xf numFmtId="0" fontId="13" fillId="0" borderId="0" xfId="0" applyFont="1" applyAlignment="1">
      <alignment horizontal="center"/>
    </xf>
    <xf numFmtId="0" fontId="11" fillId="0" borderId="0" xfId="0" applyFont="1" applyAlignment="1">
      <alignment horizontal="center" vertical="top"/>
    </xf>
    <xf numFmtId="0" fontId="11" fillId="0" borderId="0" xfId="0" applyFont="1" applyAlignment="1">
      <alignment horizontal="center"/>
    </xf>
    <xf numFmtId="0" fontId="19" fillId="0" borderId="0" xfId="0" applyFont="1" applyAlignment="1">
      <alignment vertical="top" wrapText="1"/>
    </xf>
    <xf numFmtId="0" fontId="13" fillId="0" borderId="0" xfId="0" applyFont="1" applyAlignment="1">
      <alignment horizontal="center" vertical="top"/>
    </xf>
    <xf numFmtId="0" fontId="8" fillId="0" borderId="0" xfId="0" applyFont="1" applyAlignment="1">
      <alignment horizontal="center" vertical="top"/>
    </xf>
    <xf numFmtId="0" fontId="20" fillId="0" borderId="0" xfId="0" applyFont="1" applyAlignment="1">
      <alignment vertical="top" wrapText="1"/>
    </xf>
    <xf numFmtId="0" fontId="7" fillId="0" borderId="1" xfId="0" applyFont="1" applyBorder="1" applyAlignment="1">
      <alignment vertical="top" wrapText="1"/>
    </xf>
    <xf numFmtId="0" fontId="7" fillId="0" borderId="1" xfId="0" applyFont="1" applyBorder="1" applyAlignment="1">
      <alignment horizontal="center" vertical="center"/>
    </xf>
    <xf numFmtId="0" fontId="11" fillId="0" borderId="0" xfId="0" applyFont="1" applyAlignment="1">
      <alignment horizontal="center" vertical="center" wrapText="1"/>
    </xf>
    <xf numFmtId="0" fontId="14" fillId="4" borderId="1" xfId="0" applyFont="1" applyFill="1" applyBorder="1" applyAlignment="1">
      <alignment horizontal="left" vertical="top" wrapText="1"/>
    </xf>
    <xf numFmtId="0" fontId="14" fillId="4" borderId="1" xfId="0" applyFont="1" applyFill="1" applyBorder="1" applyAlignment="1">
      <alignment horizontal="center" vertical="top" wrapText="1"/>
    </xf>
    <xf numFmtId="0" fontId="7" fillId="4" borderId="1" xfId="0" applyFont="1" applyFill="1" applyBorder="1" applyAlignment="1">
      <alignment horizontal="center" vertical="top" wrapText="1"/>
    </xf>
    <xf numFmtId="0" fontId="13" fillId="4" borderId="1" xfId="0" applyFont="1" applyFill="1" applyBorder="1" applyAlignment="1">
      <alignment horizontal="center" vertical="top"/>
    </xf>
    <xf numFmtId="0" fontId="13" fillId="4" borderId="1" xfId="0" applyFont="1" applyFill="1" applyBorder="1" applyAlignment="1">
      <alignment horizontal="center"/>
    </xf>
    <xf numFmtId="0" fontId="15" fillId="0" borderId="1" xfId="0" applyFont="1" applyBorder="1" applyAlignment="1">
      <alignment horizontal="left" vertical="top" wrapText="1"/>
    </xf>
    <xf numFmtId="0" fontId="14"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4" borderId="1" xfId="0" applyFont="1" applyFill="1" applyBorder="1" applyAlignment="1">
      <alignment horizontal="center" vertical="top" wrapText="1"/>
    </xf>
    <xf numFmtId="0" fontId="15" fillId="4" borderId="1" xfId="0" applyFont="1" applyFill="1" applyBorder="1" applyAlignment="1">
      <alignment horizontal="left" vertical="top" wrapText="1"/>
    </xf>
    <xf numFmtId="0" fontId="7" fillId="4" borderId="1" xfId="0" applyFont="1" applyFill="1" applyBorder="1" applyAlignment="1">
      <alignment horizontal="center" vertical="top"/>
    </xf>
    <xf numFmtId="0" fontId="15" fillId="5" borderId="1" xfId="0" applyFont="1" applyFill="1" applyBorder="1" applyAlignment="1">
      <alignment horizontal="center" vertical="top" wrapText="1"/>
    </xf>
    <xf numFmtId="0" fontId="13" fillId="4" borderId="1" xfId="0" applyFont="1" applyFill="1" applyBorder="1" applyAlignment="1">
      <alignment horizontal="center" vertical="top" wrapText="1"/>
    </xf>
    <xf numFmtId="0" fontId="7" fillId="5" borderId="1" xfId="0" applyFont="1" applyFill="1" applyBorder="1" applyAlignment="1">
      <alignment horizontal="center" vertical="top" wrapText="1"/>
    </xf>
    <xf numFmtId="0" fontId="10" fillId="0" borderId="0" xfId="0" applyFont="1" applyAlignment="1">
      <alignment horizontal="center" vertical="top"/>
    </xf>
    <xf numFmtId="0" fontId="4" fillId="0" borderId="0" xfId="0" applyFont="1" applyAlignment="1">
      <alignment wrapText="1"/>
    </xf>
    <xf numFmtId="0" fontId="3" fillId="0" borderId="0" xfId="0" applyFont="1"/>
    <xf numFmtId="0" fontId="13" fillId="6" borderId="1" xfId="0" applyFont="1" applyFill="1" applyBorder="1" applyAlignment="1">
      <alignment horizontal="left" vertical="top"/>
    </xf>
    <xf numFmtId="0" fontId="13" fillId="6" borderId="1" xfId="0" applyFont="1" applyFill="1" applyBorder="1" applyAlignment="1">
      <alignment horizontal="center" vertical="top"/>
    </xf>
    <xf numFmtId="0" fontId="14" fillId="6" borderId="1" xfId="0" applyFont="1" applyFill="1" applyBorder="1" applyAlignment="1">
      <alignment horizontal="left" vertical="top" wrapText="1"/>
    </xf>
    <xf numFmtId="0" fontId="7" fillId="6" borderId="1" xfId="0" applyFont="1" applyFill="1" applyBorder="1" applyAlignment="1">
      <alignment horizontal="center" vertical="top" wrapText="1"/>
    </xf>
    <xf numFmtId="0" fontId="7" fillId="6" borderId="1" xfId="0" applyFont="1" applyFill="1" applyBorder="1" applyAlignment="1">
      <alignment horizontal="center" vertical="center" wrapText="1"/>
    </xf>
    <xf numFmtId="0" fontId="13" fillId="6" borderId="1" xfId="0" applyFont="1" applyFill="1" applyBorder="1" applyAlignment="1">
      <alignment horizontal="center"/>
    </xf>
    <xf numFmtId="0" fontId="7" fillId="6" borderId="1" xfId="0" applyFont="1" applyFill="1" applyBorder="1" applyAlignment="1">
      <alignment horizontal="center" vertical="center"/>
    </xf>
    <xf numFmtId="0" fontId="15" fillId="6" borderId="1" xfId="0" applyFont="1" applyFill="1" applyBorder="1" applyAlignment="1">
      <alignment horizontal="center" vertical="top" wrapText="1"/>
    </xf>
    <xf numFmtId="0" fontId="15" fillId="6" borderId="1" xfId="0" applyFont="1" applyFill="1" applyBorder="1" applyAlignment="1">
      <alignment horizontal="left" vertical="top" wrapText="1"/>
    </xf>
    <xf numFmtId="0" fontId="7" fillId="6" borderId="1" xfId="0" applyFont="1" applyFill="1" applyBorder="1" applyAlignment="1">
      <alignment horizontal="center" vertical="top"/>
    </xf>
    <xf numFmtId="0" fontId="7" fillId="6" borderId="1" xfId="0" applyFont="1" applyFill="1" applyBorder="1" applyAlignment="1">
      <alignment vertical="top"/>
    </xf>
    <xf numFmtId="0" fontId="15" fillId="6" borderId="1" xfId="0" applyFont="1" applyFill="1" applyBorder="1" applyAlignment="1">
      <alignment horizontal="center" vertical="center" wrapText="1"/>
    </xf>
    <xf numFmtId="0" fontId="7" fillId="6" borderId="1" xfId="0" applyFont="1" applyFill="1" applyBorder="1" applyAlignment="1">
      <alignment horizontal="center"/>
    </xf>
    <xf numFmtId="0" fontId="7" fillId="6" borderId="1" xfId="0" applyFont="1" applyFill="1" applyBorder="1" applyAlignment="1">
      <alignment horizontal="left" vertical="top"/>
    </xf>
    <xf numFmtId="0" fontId="7" fillId="6" borderId="1" xfId="0" applyFont="1" applyFill="1" applyBorder="1" applyAlignment="1">
      <alignment horizontal="left" vertical="top" wrapText="1"/>
    </xf>
    <xf numFmtId="0" fontId="7" fillId="6" borderId="1" xfId="0" applyFont="1" applyFill="1" applyBorder="1" applyAlignment="1">
      <alignment vertical="top" wrapText="1"/>
    </xf>
    <xf numFmtId="0" fontId="12" fillId="0" borderId="10" xfId="0" applyFont="1" applyBorder="1" applyAlignment="1">
      <alignment wrapText="1"/>
    </xf>
    <xf numFmtId="0" fontId="7" fillId="6" borderId="2" xfId="0" applyFont="1" applyFill="1" applyBorder="1" applyAlignment="1">
      <alignment horizontal="center" vertical="top" wrapText="1"/>
    </xf>
    <xf numFmtId="0" fontId="21" fillId="6" borderId="1" xfId="2" applyFill="1" applyBorder="1" applyAlignment="1">
      <alignment horizontal="left" vertical="top" wrapText="1"/>
    </xf>
    <xf numFmtId="0" fontId="7" fillId="6" borderId="4" xfId="0" applyFont="1" applyFill="1" applyBorder="1" applyAlignment="1">
      <alignment horizontal="center" vertical="center" wrapText="1"/>
    </xf>
    <xf numFmtId="0" fontId="7" fillId="6" borderId="4" xfId="0" applyFont="1" applyFill="1" applyBorder="1" applyAlignment="1">
      <alignment horizontal="center" vertical="top" wrapText="1"/>
    </xf>
    <xf numFmtId="0" fontId="7" fillId="6" borderId="4" xfId="0" applyFont="1" applyFill="1" applyBorder="1" applyAlignment="1">
      <alignment horizontal="left" vertical="top" wrapText="1"/>
    </xf>
    <xf numFmtId="0" fontId="25" fillId="4" borderId="1" xfId="0" applyFont="1" applyFill="1" applyBorder="1" applyAlignment="1">
      <alignment horizontal="center"/>
    </xf>
    <xf numFmtId="0" fontId="7" fillId="4" borderId="4" xfId="0" applyFont="1" applyFill="1" applyBorder="1" applyAlignment="1">
      <alignment horizontal="center" vertical="center" wrapText="1"/>
    </xf>
    <xf numFmtId="0" fontId="15" fillId="6" borderId="1" xfId="0" applyFont="1" applyFill="1" applyBorder="1" applyAlignment="1">
      <alignment horizontal="left" vertical="center" wrapText="1"/>
    </xf>
    <xf numFmtId="0" fontId="7" fillId="4" borderId="4" xfId="0" applyFont="1" applyFill="1" applyBorder="1" applyAlignment="1">
      <alignment horizontal="center" vertical="top" wrapText="1"/>
    </xf>
    <xf numFmtId="0" fontId="15" fillId="6" borderId="4" xfId="0" applyFont="1" applyFill="1" applyBorder="1" applyAlignment="1">
      <alignment horizontal="left" vertical="top" wrapText="1"/>
    </xf>
    <xf numFmtId="0" fontId="13" fillId="6" borderId="0" xfId="0" applyFont="1" applyFill="1" applyAlignment="1">
      <alignment vertical="top"/>
    </xf>
    <xf numFmtId="0" fontId="7" fillId="0" borderId="4" xfId="0" applyFont="1" applyBorder="1" applyAlignment="1">
      <alignment horizontal="center" vertical="top" wrapText="1"/>
    </xf>
    <xf numFmtId="0" fontId="15"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14" fillId="6" borderId="23" xfId="0" applyFont="1" applyFill="1" applyBorder="1" applyAlignment="1">
      <alignment horizontal="center" vertical="top" wrapText="1"/>
    </xf>
    <xf numFmtId="0" fontId="15" fillId="6" borderId="23" xfId="0" applyFont="1" applyFill="1" applyBorder="1" applyAlignment="1">
      <alignment horizontal="center" vertical="top" wrapText="1"/>
    </xf>
    <xf numFmtId="0" fontId="13" fillId="6" borderId="23" xfId="0" applyFont="1" applyFill="1" applyBorder="1" applyAlignment="1">
      <alignment horizontal="center" vertical="top"/>
    </xf>
    <xf numFmtId="0" fontId="15" fillId="6" borderId="4" xfId="0" applyFont="1" applyFill="1" applyBorder="1" applyAlignment="1">
      <alignment horizontal="center" vertical="top" wrapText="1"/>
    </xf>
    <xf numFmtId="0" fontId="15" fillId="6" borderId="4" xfId="0" applyFont="1" applyFill="1" applyBorder="1" applyAlignment="1">
      <alignment horizontal="center" vertical="center" wrapText="1"/>
    </xf>
    <xf numFmtId="0" fontId="15" fillId="6" borderId="4" xfId="0" applyFont="1" applyFill="1" applyBorder="1" applyAlignment="1">
      <alignment horizontal="left" vertical="center" wrapText="1"/>
    </xf>
    <xf numFmtId="0" fontId="15" fillId="0" borderId="1" xfId="0" applyFont="1" applyBorder="1" applyAlignment="1">
      <alignment horizontal="left" vertical="center" wrapText="1"/>
    </xf>
    <xf numFmtId="0" fontId="7" fillId="6" borderId="4" xfId="0" applyFont="1" applyFill="1" applyBorder="1" applyAlignment="1">
      <alignment horizontal="center" vertical="top"/>
    </xf>
    <xf numFmtId="0" fontId="15" fillId="4" borderId="4" xfId="0" applyFont="1" applyFill="1" applyBorder="1" applyAlignment="1">
      <alignment horizontal="center" vertical="top" wrapText="1"/>
    </xf>
    <xf numFmtId="0" fontId="15" fillId="0" borderId="4" xfId="0" applyFont="1" applyBorder="1" applyAlignment="1">
      <alignment horizontal="center" vertical="top" wrapText="1"/>
    </xf>
    <xf numFmtId="49" fontId="15" fillId="6" borderId="1" xfId="0" applyNumberFormat="1" applyFont="1" applyFill="1" applyBorder="1" applyAlignment="1">
      <alignment horizontal="center" vertical="top" wrapText="1"/>
    </xf>
    <xf numFmtId="0" fontId="7" fillId="6" borderId="24" xfId="0" applyFont="1" applyFill="1" applyBorder="1" applyAlignment="1">
      <alignment horizontal="center" vertical="top" wrapText="1"/>
    </xf>
    <xf numFmtId="0" fontId="15" fillId="6" borderId="24" xfId="0" applyFont="1" applyFill="1" applyBorder="1" applyAlignment="1">
      <alignment horizontal="center" vertical="top" wrapText="1"/>
    </xf>
    <xf numFmtId="0" fontId="15" fillId="6" borderId="9" xfId="0" applyFont="1" applyFill="1" applyBorder="1" applyAlignment="1">
      <alignment horizontal="center" vertical="top"/>
    </xf>
    <xf numFmtId="0" fontId="15" fillId="6" borderId="9" xfId="0" applyFont="1" applyFill="1" applyBorder="1" applyAlignment="1">
      <alignment horizontal="center" vertical="top" wrapText="1"/>
    </xf>
    <xf numFmtId="0" fontId="12" fillId="0" borderId="0" xfId="0" applyFont="1" applyAlignment="1">
      <alignment horizontal="left" vertical="top"/>
    </xf>
    <xf numFmtId="0" fontId="23" fillId="5" borderId="1" xfId="0" applyFont="1" applyFill="1" applyBorder="1" applyAlignment="1">
      <alignment horizontal="center" vertical="top"/>
    </xf>
    <xf numFmtId="0" fontId="3" fillId="5" borderId="0" xfId="0" applyFont="1" applyFill="1"/>
    <xf numFmtId="0" fontId="30" fillId="4" borderId="1" xfId="0" applyFont="1" applyFill="1" applyBorder="1" applyAlignment="1">
      <alignment horizontal="center" vertical="top"/>
    </xf>
    <xf numFmtId="0" fontId="28" fillId="0" borderId="0" xfId="0" applyFont="1"/>
    <xf numFmtId="0" fontId="7" fillId="6" borderId="9" xfId="0" applyFont="1" applyFill="1" applyBorder="1" applyAlignment="1">
      <alignment horizontal="center"/>
    </xf>
    <xf numFmtId="0" fontId="0" fillId="0" borderId="0" xfId="0" applyAlignment="1">
      <alignment horizontal="center" vertical="center"/>
    </xf>
    <xf numFmtId="0" fontId="13" fillId="4" borderId="23" xfId="0" applyFont="1" applyFill="1" applyBorder="1" applyAlignment="1">
      <alignment horizontal="center" vertical="top"/>
    </xf>
    <xf numFmtId="0" fontId="27" fillId="0" borderId="0" xfId="0" applyFont="1"/>
    <xf numFmtId="0" fontId="27" fillId="0" borderId="0" xfId="0" applyFont="1" applyAlignment="1">
      <alignment vertical="top"/>
    </xf>
    <xf numFmtId="0" fontId="33" fillId="0" borderId="0" xfId="0" applyFont="1" applyAlignment="1">
      <alignment horizontal="left"/>
    </xf>
    <xf numFmtId="0" fontId="18" fillId="0" borderId="0" xfId="0" applyFont="1" applyAlignment="1">
      <alignment horizontal="left"/>
    </xf>
    <xf numFmtId="0" fontId="27" fillId="0" borderId="0" xfId="0" applyFont="1" applyAlignment="1">
      <alignment horizontal="center" vertical="top"/>
    </xf>
    <xf numFmtId="0" fontId="8" fillId="0" borderId="1" xfId="0" applyFont="1" applyBorder="1" applyAlignment="1">
      <alignment horizontal="center" vertical="center" wrapText="1"/>
    </xf>
    <xf numFmtId="0" fontId="18" fillId="0" borderId="0" xfId="0" applyFont="1" applyAlignment="1">
      <alignment horizontal="center" vertical="top"/>
    </xf>
    <xf numFmtId="0" fontId="7" fillId="4" borderId="1" xfId="0" applyFont="1" applyFill="1" applyBorder="1" applyAlignment="1">
      <alignment horizontal="left" vertical="top" wrapText="1"/>
    </xf>
    <xf numFmtId="0" fontId="15" fillId="4" borderId="1" xfId="0" applyFont="1" applyFill="1" applyBorder="1" applyAlignment="1">
      <alignment horizontal="left" vertical="center" wrapText="1"/>
    </xf>
    <xf numFmtId="0" fontId="31" fillId="6" borderId="1" xfId="2" applyFont="1" applyFill="1" applyBorder="1" applyAlignment="1">
      <alignment horizontal="left" vertical="center" wrapText="1"/>
    </xf>
    <xf numFmtId="0" fontId="15" fillId="6" borderId="23" xfId="0" applyFont="1" applyFill="1" applyBorder="1" applyAlignment="1">
      <alignment horizontal="left" vertical="top" wrapText="1"/>
    </xf>
    <xf numFmtId="0" fontId="7" fillId="0" borderId="0" xfId="0" applyFont="1"/>
    <xf numFmtId="0" fontId="15" fillId="4" borderId="23" xfId="0" applyFont="1" applyFill="1" applyBorder="1" applyAlignment="1">
      <alignment horizontal="left" vertical="top" wrapText="1"/>
    </xf>
    <xf numFmtId="0" fontId="18" fillId="0" borderId="0" xfId="0" applyFont="1"/>
    <xf numFmtId="0" fontId="8" fillId="0" borderId="0" xfId="0" applyFont="1" applyAlignment="1">
      <alignment horizontal="left" vertical="top"/>
    </xf>
    <xf numFmtId="0" fontId="13" fillId="0" borderId="0" xfId="0" applyFont="1" applyAlignment="1">
      <alignment horizontal="left" vertical="top"/>
    </xf>
    <xf numFmtId="0" fontId="10" fillId="0" borderId="1" xfId="0" applyFont="1" applyBorder="1" applyAlignment="1">
      <alignment horizontal="center" vertical="top" wrapText="1"/>
    </xf>
    <xf numFmtId="0" fontId="11" fillId="0" borderId="1" xfId="0" applyFont="1" applyBorder="1" applyAlignment="1">
      <alignment horizontal="center" vertical="top"/>
    </xf>
    <xf numFmtId="0" fontId="10" fillId="0" borderId="7" xfId="0" applyFont="1" applyBorder="1" applyAlignment="1">
      <alignment horizontal="center" vertical="top" wrapText="1"/>
    </xf>
    <xf numFmtId="49" fontId="7" fillId="6" borderId="1" xfId="0" applyNumberFormat="1" applyFont="1" applyFill="1" applyBorder="1" applyAlignment="1">
      <alignment horizontal="center" vertical="top" wrapText="1"/>
    </xf>
    <xf numFmtId="0" fontId="7" fillId="6" borderId="23" xfId="0" applyFont="1" applyFill="1" applyBorder="1" applyAlignment="1">
      <alignment horizontal="center" vertical="top"/>
    </xf>
    <xf numFmtId="0" fontId="13" fillId="0" borderId="0" xfId="0" applyFont="1" applyAlignment="1">
      <alignment vertical="top"/>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7" fillId="0" borderId="1" xfId="0" applyFont="1" applyBorder="1" applyAlignment="1">
      <alignment horizontal="center"/>
    </xf>
    <xf numFmtId="0" fontId="7" fillId="4" borderId="1" xfId="0" applyFont="1" applyFill="1" applyBorder="1" applyAlignment="1">
      <alignment horizontal="center"/>
    </xf>
    <xf numFmtId="0" fontId="15" fillId="7" borderId="1" xfId="0" applyFont="1" applyFill="1" applyBorder="1" applyAlignment="1">
      <alignment horizontal="center" vertical="top" wrapText="1"/>
    </xf>
    <xf numFmtId="0" fontId="7" fillId="0" borderId="1" xfId="0" applyFont="1" applyBorder="1" applyAlignment="1">
      <alignment horizontal="left" vertical="top"/>
    </xf>
    <xf numFmtId="0" fontId="7" fillId="4" borderId="1" xfId="0" applyFont="1" applyFill="1" applyBorder="1" applyAlignment="1">
      <alignment horizontal="left" vertical="top"/>
    </xf>
    <xf numFmtId="0" fontId="7" fillId="6" borderId="23" xfId="0" applyFont="1" applyFill="1" applyBorder="1" applyAlignment="1">
      <alignment horizontal="left" vertical="top" wrapText="1"/>
    </xf>
    <xf numFmtId="0" fontId="15" fillId="6" borderId="1" xfId="0" applyFont="1" applyFill="1" applyBorder="1" applyAlignment="1">
      <alignment horizontal="left"/>
    </xf>
    <xf numFmtId="0" fontId="15" fillId="6" borderId="9" xfId="0" applyFont="1" applyFill="1" applyBorder="1" applyAlignment="1">
      <alignment horizontal="left" vertical="top" wrapText="1"/>
    </xf>
    <xf numFmtId="0" fontId="15" fillId="7" borderId="1" xfId="0" applyFont="1" applyFill="1" applyBorder="1" applyAlignment="1">
      <alignment horizontal="left" vertical="top" wrapText="1"/>
    </xf>
    <xf numFmtId="0" fontId="15" fillId="6" borderId="1" xfId="0" applyFont="1" applyFill="1" applyBorder="1" applyAlignment="1">
      <alignment horizontal="center" vertical="top"/>
    </xf>
    <xf numFmtId="0" fontId="13" fillId="4" borderId="0" xfId="0" applyFont="1" applyFill="1" applyAlignment="1">
      <alignment horizontal="center" vertical="top"/>
    </xf>
    <xf numFmtId="0" fontId="13" fillId="4" borderId="0" xfId="0" applyFont="1" applyFill="1" applyAlignment="1">
      <alignment vertical="top"/>
    </xf>
    <xf numFmtId="0" fontId="13" fillId="6" borderId="0" xfId="0" applyFont="1" applyFill="1" applyAlignment="1">
      <alignment horizontal="center" vertical="top"/>
    </xf>
    <xf numFmtId="0" fontId="25" fillId="4" borderId="1" xfId="0" applyFont="1" applyFill="1" applyBorder="1" applyAlignment="1">
      <alignment horizontal="center" vertical="top"/>
    </xf>
    <xf numFmtId="0" fontId="13" fillId="6" borderId="6" xfId="0" applyFont="1" applyFill="1" applyBorder="1" applyAlignment="1">
      <alignment vertical="top" wrapText="1"/>
    </xf>
    <xf numFmtId="0" fontId="7" fillId="6" borderId="0" xfId="0" applyFont="1" applyFill="1" applyAlignment="1">
      <alignment horizontal="center" vertical="top"/>
    </xf>
    <xf numFmtId="0" fontId="7" fillId="6" borderId="0" xfId="0" applyFont="1" applyFill="1" applyAlignment="1">
      <alignment vertical="top"/>
    </xf>
    <xf numFmtId="0" fontId="7" fillId="0" borderId="0" xfId="0" applyFont="1" applyAlignment="1">
      <alignment horizontal="center" vertical="top"/>
    </xf>
    <xf numFmtId="0" fontId="7" fillId="0" borderId="0" xfId="0" applyFont="1" applyAlignment="1">
      <alignment vertical="top"/>
    </xf>
    <xf numFmtId="0" fontId="7" fillId="4" borderId="0" xfId="0" applyFont="1" applyFill="1" applyAlignment="1">
      <alignment horizontal="center" vertical="top"/>
    </xf>
    <xf numFmtId="0" fontId="7" fillId="4" borderId="0" xfId="0" applyFont="1" applyFill="1" applyAlignment="1">
      <alignment vertical="top"/>
    </xf>
    <xf numFmtId="0" fontId="15" fillId="4" borderId="23" xfId="0" applyFont="1" applyFill="1" applyBorder="1" applyAlignment="1">
      <alignment horizontal="center" vertical="top" wrapText="1"/>
    </xf>
    <xf numFmtId="0" fontId="7" fillId="6" borderId="23" xfId="0" applyFont="1" applyFill="1" applyBorder="1" applyAlignment="1">
      <alignment horizontal="left" vertical="top"/>
    </xf>
    <xf numFmtId="0" fontId="34" fillId="6" borderId="1" xfId="0" applyFont="1" applyFill="1" applyBorder="1" applyAlignment="1">
      <alignment horizontal="left" vertical="top" wrapText="1"/>
    </xf>
    <xf numFmtId="0" fontId="15" fillId="5" borderId="1" xfId="0" applyFont="1" applyFill="1" applyBorder="1" applyAlignment="1">
      <alignment horizontal="left" vertical="top" wrapText="1"/>
    </xf>
    <xf numFmtId="0" fontId="15" fillId="4" borderId="4" xfId="0" applyFont="1" applyFill="1" applyBorder="1" applyAlignment="1">
      <alignment horizontal="left" vertical="top" wrapText="1"/>
    </xf>
    <xf numFmtId="0" fontId="15" fillId="0" borderId="4" xfId="0" applyFont="1" applyBorder="1" applyAlignment="1">
      <alignment horizontal="left" vertical="top" wrapText="1"/>
    </xf>
    <xf numFmtId="0" fontId="7" fillId="4" borderId="4" xfId="0" applyFont="1" applyFill="1" applyBorder="1" applyAlignment="1">
      <alignment horizontal="left" vertical="top" wrapText="1"/>
    </xf>
    <xf numFmtId="0" fontId="7" fillId="5" borderId="1" xfId="0" applyFont="1" applyFill="1" applyBorder="1" applyAlignment="1">
      <alignment horizontal="center" vertical="top"/>
    </xf>
    <xf numFmtId="0" fontId="30" fillId="4" borderId="1" xfId="0" applyFont="1" applyFill="1" applyBorder="1" applyAlignment="1">
      <alignment horizontal="left" vertical="top" wrapText="1"/>
    </xf>
    <xf numFmtId="0" fontId="7" fillId="6" borderId="2" xfId="0" applyFont="1" applyFill="1" applyBorder="1" applyAlignment="1">
      <alignment horizontal="left" vertical="top" wrapText="1"/>
    </xf>
    <xf numFmtId="0" fontId="31" fillId="6" borderId="2" xfId="2" applyFont="1" applyFill="1" applyBorder="1" applyAlignment="1" applyProtection="1">
      <alignment horizontal="left" vertical="top" wrapText="1"/>
    </xf>
    <xf numFmtId="0" fontId="32" fillId="6" borderId="1" xfId="0" applyFont="1" applyFill="1" applyBorder="1" applyAlignment="1">
      <alignment horizontal="left" vertical="top" wrapText="1"/>
    </xf>
    <xf numFmtId="0" fontId="15" fillId="6" borderId="24" xfId="0" applyFont="1" applyFill="1" applyBorder="1" applyAlignment="1">
      <alignment horizontal="left" vertical="top" wrapText="1"/>
    </xf>
    <xf numFmtId="0" fontId="7" fillId="6" borderId="24" xfId="0" applyFont="1" applyFill="1" applyBorder="1" applyAlignment="1">
      <alignment horizontal="left" vertical="top" wrapText="1"/>
    </xf>
    <xf numFmtId="0" fontId="15" fillId="6" borderId="16" xfId="0" applyFont="1" applyFill="1" applyBorder="1" applyAlignment="1">
      <alignment horizontal="left" vertical="top"/>
    </xf>
    <xf numFmtId="0" fontId="15" fillId="6" borderId="16" xfId="0" applyFont="1" applyFill="1" applyBorder="1" applyAlignment="1">
      <alignment horizontal="left" vertical="top" wrapText="1"/>
    </xf>
    <xf numFmtId="0" fontId="7" fillId="5" borderId="1" xfId="0" applyFont="1" applyFill="1" applyBorder="1" applyAlignment="1">
      <alignment horizontal="left" vertical="top"/>
    </xf>
    <xf numFmtId="0" fontId="7" fillId="5" borderId="1" xfId="0" applyFont="1" applyFill="1" applyBorder="1" applyAlignment="1">
      <alignment horizontal="left" vertical="top" wrapText="1"/>
    </xf>
    <xf numFmtId="0" fontId="7" fillId="4" borderId="4" xfId="0" applyFont="1" applyFill="1" applyBorder="1" applyAlignment="1">
      <alignment horizontal="left" vertical="top"/>
    </xf>
    <xf numFmtId="0" fontId="15" fillId="4" borderId="22" xfId="0" applyFont="1" applyFill="1" applyBorder="1" applyAlignment="1">
      <alignment horizontal="left" vertical="top" wrapText="1"/>
    </xf>
    <xf numFmtId="0" fontId="30" fillId="4" borderId="1" xfId="0" applyFont="1" applyFill="1" applyBorder="1" applyAlignment="1">
      <alignment horizontal="left" vertical="top"/>
    </xf>
    <xf numFmtId="0" fontId="7" fillId="6" borderId="0" xfId="0" applyFont="1" applyFill="1" applyAlignment="1">
      <alignment horizontal="left" vertical="top"/>
    </xf>
    <xf numFmtId="0" fontId="15" fillId="6" borderId="16" xfId="0" applyFont="1" applyFill="1" applyBorder="1" applyAlignment="1">
      <alignment horizontal="left" vertical="top" wrapText="1"/>
    </xf>
    <xf numFmtId="0" fontId="1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0" fillId="0" borderId="1" xfId="0" applyFont="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7" fillId="0" borderId="1" xfId="0" applyFont="1" applyBorder="1" applyAlignment="1">
      <alignment vertical="top"/>
    </xf>
    <xf numFmtId="0" fontId="7" fillId="4" borderId="1" xfId="0" applyFont="1" applyFill="1" applyBorder="1" applyAlignment="1">
      <alignment vertical="top"/>
    </xf>
    <xf numFmtId="0" fontId="15" fillId="6" borderId="1" xfId="0" applyFont="1" applyFill="1" applyBorder="1" applyAlignment="1">
      <alignment vertical="top"/>
    </xf>
    <xf numFmtId="0" fontId="7" fillId="10" borderId="1" xfId="0" applyFont="1" applyFill="1" applyBorder="1" applyAlignment="1">
      <alignment horizontal="center" vertical="top"/>
    </xf>
    <xf numFmtId="0" fontId="7" fillId="9" borderId="1" xfId="0" applyFont="1" applyFill="1" applyBorder="1" applyAlignment="1">
      <alignment horizontal="center" vertical="top"/>
    </xf>
    <xf numFmtId="0" fontId="7" fillId="7" borderId="9" xfId="0" applyFont="1" applyFill="1" applyBorder="1" applyAlignment="1">
      <alignment horizontal="center" vertical="top"/>
    </xf>
    <xf numFmtId="0" fontId="35" fillId="6" borderId="1" xfId="0" applyFont="1" applyFill="1" applyBorder="1" applyAlignment="1">
      <alignment horizontal="center" vertical="top"/>
    </xf>
    <xf numFmtId="0" fontId="35" fillId="4" borderId="1" xfId="0" applyFont="1" applyFill="1" applyBorder="1" applyAlignment="1">
      <alignment horizontal="center" vertical="top"/>
    </xf>
    <xf numFmtId="0" fontId="30" fillId="4" borderId="1" xfId="0" applyFont="1" applyFill="1" applyBorder="1" applyAlignment="1">
      <alignment horizontal="center" vertical="top" wrapText="1"/>
    </xf>
    <xf numFmtId="0" fontId="15" fillId="6" borderId="1" xfId="3" applyFont="1" applyFill="1" applyBorder="1" applyAlignment="1">
      <alignment horizontal="center" vertical="top" wrapText="1"/>
    </xf>
    <xf numFmtId="0" fontId="15" fillId="6" borderId="1" xfId="3" applyFont="1" applyFill="1" applyBorder="1" applyAlignment="1">
      <alignment horizontal="left" vertical="top" wrapText="1"/>
    </xf>
    <xf numFmtId="0" fontId="7" fillId="6" borderId="1" xfId="3" applyFont="1" applyFill="1" applyBorder="1" applyAlignment="1">
      <alignment vertical="top"/>
    </xf>
    <xf numFmtId="0" fontId="15" fillId="4" borderId="1" xfId="0" applyFont="1" applyFill="1" applyBorder="1" applyAlignment="1">
      <alignment horizontal="center" vertical="top"/>
    </xf>
    <xf numFmtId="0" fontId="35" fillId="6" borderId="1" xfId="0" applyFont="1" applyFill="1" applyBorder="1" applyAlignment="1">
      <alignment horizontal="left" vertical="top" wrapText="1"/>
    </xf>
    <xf numFmtId="0" fontId="7" fillId="6" borderId="4" xfId="0" applyFont="1" applyFill="1" applyBorder="1" applyAlignment="1">
      <alignment horizontal="center" vertical="center"/>
    </xf>
    <xf numFmtId="0" fontId="7" fillId="4" borderId="4" xfId="0" applyFont="1" applyFill="1" applyBorder="1" applyAlignment="1">
      <alignment horizontal="center" vertical="top"/>
    </xf>
    <xf numFmtId="0" fontId="36" fillId="6" borderId="1" xfId="0" applyFont="1" applyFill="1" applyBorder="1" applyAlignment="1">
      <alignment horizontal="center" vertical="top" wrapText="1"/>
    </xf>
    <xf numFmtId="0" fontId="7" fillId="0" borderId="4" xfId="0" applyFont="1" applyBorder="1" applyAlignment="1">
      <alignment horizontal="center" vertical="top"/>
    </xf>
    <xf numFmtId="0" fontId="15" fillId="6" borderId="1" xfId="4" applyFont="1" applyFill="1" applyBorder="1" applyAlignment="1">
      <alignment horizontal="center" vertical="top" wrapText="1"/>
    </xf>
    <xf numFmtId="0" fontId="15" fillId="4" borderId="4" xfId="0" applyFont="1" applyFill="1" applyBorder="1" applyAlignment="1">
      <alignment horizontal="center" vertical="center" wrapText="1"/>
    </xf>
    <xf numFmtId="166" fontId="15" fillId="6" borderId="1" xfId="0" applyNumberFormat="1" applyFont="1" applyFill="1" applyBorder="1" applyAlignment="1">
      <alignment horizontal="center" vertical="top" wrapText="1"/>
    </xf>
    <xf numFmtId="3" fontId="15" fillId="6" borderId="1" xfId="0" applyNumberFormat="1" applyFont="1" applyFill="1" applyBorder="1" applyAlignment="1">
      <alignment horizontal="center" vertical="top" wrapText="1"/>
    </xf>
    <xf numFmtId="166" fontId="15" fillId="0" borderId="1" xfId="0" applyNumberFormat="1" applyFont="1" applyBorder="1" applyAlignment="1">
      <alignment horizontal="center" vertical="top" wrapText="1"/>
    </xf>
    <xf numFmtId="3" fontId="15" fillId="0" borderId="1" xfId="0" applyNumberFormat="1" applyFont="1" applyBorder="1" applyAlignment="1">
      <alignment horizontal="center" vertical="top" wrapText="1"/>
    </xf>
    <xf numFmtId="0" fontId="15" fillId="0" borderId="1" xfId="0" applyFont="1" applyBorder="1" applyAlignment="1">
      <alignment vertical="top" wrapText="1"/>
    </xf>
    <xf numFmtId="0" fontId="15" fillId="6" borderId="1" xfId="0" applyFont="1" applyFill="1" applyBorder="1" applyAlignment="1">
      <alignment vertical="top" wrapText="1"/>
    </xf>
    <xf numFmtId="0" fontId="15" fillId="4" borderId="1" xfId="0" applyFont="1" applyFill="1" applyBorder="1" applyAlignment="1">
      <alignment vertical="top" wrapText="1"/>
    </xf>
    <xf numFmtId="0" fontId="15" fillId="4" borderId="1" xfId="0" applyFont="1" applyFill="1" applyBorder="1" applyAlignment="1">
      <alignment vertical="center" wrapText="1"/>
    </xf>
    <xf numFmtId="0" fontId="15" fillId="6" borderId="1" xfId="0" applyFont="1" applyFill="1" applyBorder="1" applyAlignment="1">
      <alignment vertical="center" wrapText="1"/>
    </xf>
    <xf numFmtId="0" fontId="15" fillId="6" borderId="4" xfId="0" applyFont="1" applyFill="1" applyBorder="1" applyAlignment="1">
      <alignment vertical="center" wrapText="1"/>
    </xf>
    <xf numFmtId="0" fontId="7" fillId="6" borderId="1" xfId="0" applyFont="1" applyFill="1" applyBorder="1" applyAlignment="1">
      <alignment vertical="center"/>
    </xf>
    <xf numFmtId="0" fontId="7" fillId="6" borderId="1" xfId="0" applyFont="1" applyFill="1" applyBorder="1" applyAlignment="1"/>
    <xf numFmtId="0" fontId="7" fillId="6" borderId="1" xfId="0" applyFont="1" applyFill="1" applyBorder="1" applyAlignment="1">
      <alignment wrapText="1"/>
    </xf>
    <xf numFmtId="0" fontId="7" fillId="6" borderId="9" xfId="0" applyFont="1" applyFill="1" applyBorder="1" applyAlignment="1">
      <alignment horizontal="center" vertical="top"/>
    </xf>
    <xf numFmtId="0" fontId="7" fillId="6" borderId="6" xfId="0" applyFont="1" applyFill="1" applyBorder="1" applyAlignment="1">
      <alignment horizontal="center" vertical="top"/>
    </xf>
    <xf numFmtId="0" fontId="7" fillId="6" borderId="9" xfId="0" applyFont="1" applyFill="1" applyBorder="1" applyAlignment="1">
      <alignment horizontal="center" vertical="top" wrapText="1"/>
    </xf>
    <xf numFmtId="0" fontId="15" fillId="6" borderId="6" xfId="0" applyFont="1" applyFill="1" applyBorder="1" applyAlignment="1">
      <alignment horizontal="center" vertical="top" wrapText="1"/>
    </xf>
    <xf numFmtId="0" fontId="7" fillId="6" borderId="16" xfId="0" applyFont="1" applyFill="1" applyBorder="1" applyAlignment="1">
      <alignment horizontal="center" vertical="top" wrapText="1"/>
    </xf>
    <xf numFmtId="0" fontId="7" fillId="6" borderId="18" xfId="0" applyFont="1" applyFill="1" applyBorder="1" applyAlignment="1">
      <alignment horizontal="center" vertical="top" wrapText="1"/>
    </xf>
    <xf numFmtId="0" fontId="7" fillId="6" borderId="23" xfId="0" applyFont="1" applyFill="1" applyBorder="1" applyAlignment="1">
      <alignment horizontal="center" vertical="top" wrapText="1"/>
    </xf>
    <xf numFmtId="169" fontId="15" fillId="6" borderId="1" xfId="6" applyNumberFormat="1" applyFont="1" applyFill="1" applyBorder="1" applyAlignment="1">
      <alignment horizontal="center" vertical="top" wrapText="1"/>
    </xf>
    <xf numFmtId="0" fontId="15" fillId="6" borderId="23" xfId="0" applyFont="1" applyFill="1" applyBorder="1" applyAlignment="1">
      <alignment vertical="top" wrapText="1"/>
    </xf>
    <xf numFmtId="0" fontId="7" fillId="4" borderId="0" xfId="0" applyFont="1" applyFill="1" applyAlignment="1">
      <alignment horizontal="left" vertical="top" wrapText="1"/>
    </xf>
    <xf numFmtId="0" fontId="7" fillId="6" borderId="9" xfId="0" applyFont="1" applyFill="1" applyBorder="1" applyAlignment="1">
      <alignment horizontal="left" vertical="top" wrapText="1"/>
    </xf>
    <xf numFmtId="0" fontId="15" fillId="6" borderId="1" xfId="4" applyFont="1" applyFill="1" applyBorder="1" applyAlignment="1">
      <alignment horizontal="left" vertical="top" wrapText="1"/>
    </xf>
    <xf numFmtId="0" fontId="7" fillId="4" borderId="1" xfId="0" applyFont="1" applyFill="1" applyBorder="1" applyAlignment="1">
      <alignment horizontal="left"/>
    </xf>
    <xf numFmtId="0" fontId="7" fillId="0" borderId="1" xfId="0" applyFont="1" applyBorder="1" applyAlignment="1">
      <alignment horizontal="left"/>
    </xf>
    <xf numFmtId="0" fontId="7" fillId="6" borderId="1" xfId="0" applyFont="1" applyFill="1" applyBorder="1" applyAlignment="1">
      <alignment horizontal="left"/>
    </xf>
    <xf numFmtId="0" fontId="15" fillId="4" borderId="1" xfId="0" applyFont="1" applyFill="1" applyBorder="1" applyAlignment="1">
      <alignment horizontal="left" vertical="top"/>
    </xf>
    <xf numFmtId="0" fontId="7" fillId="7" borderId="9" xfId="0" applyFont="1" applyFill="1" applyBorder="1" applyAlignment="1">
      <alignment horizontal="left" vertical="top" wrapText="1"/>
    </xf>
    <xf numFmtId="0" fontId="7" fillId="6" borderId="1" xfId="3" applyFont="1" applyFill="1" applyBorder="1" applyAlignment="1">
      <alignment horizontal="left" vertical="top" wrapText="1"/>
    </xf>
    <xf numFmtId="168" fontId="35" fillId="6" borderId="23" xfId="1" applyNumberFormat="1" applyFont="1" applyFill="1" applyBorder="1" applyAlignment="1">
      <alignment horizontal="left" vertical="top" wrapText="1"/>
    </xf>
    <xf numFmtId="0" fontId="30" fillId="0" borderId="1" xfId="0" applyFont="1" applyBorder="1" applyAlignment="1">
      <alignment horizontal="left" vertical="top" wrapText="1"/>
    </xf>
    <xf numFmtId="169" fontId="15" fillId="4" borderId="1" xfId="6" applyNumberFormat="1" applyFont="1" applyFill="1" applyBorder="1" applyAlignment="1">
      <alignment horizontal="center" vertical="top" wrapText="1"/>
    </xf>
    <xf numFmtId="3" fontId="15" fillId="7" borderId="1" xfId="0" applyNumberFormat="1" applyFont="1" applyFill="1" applyBorder="1" applyAlignment="1">
      <alignment horizontal="center" vertical="top" wrapText="1"/>
    </xf>
    <xf numFmtId="3" fontId="7" fillId="6" borderId="1" xfId="0" applyNumberFormat="1" applyFont="1" applyFill="1" applyBorder="1" applyAlignment="1">
      <alignment horizontal="center" vertical="top" wrapText="1"/>
    </xf>
    <xf numFmtId="0" fontId="7" fillId="4" borderId="9" xfId="0" applyFont="1" applyFill="1" applyBorder="1" applyAlignment="1">
      <alignment horizontal="left" vertical="top" wrapText="1"/>
    </xf>
    <xf numFmtId="169" fontId="0" fillId="0" borderId="0" xfId="0" applyNumberFormat="1" applyAlignment="1">
      <alignment horizontal="center"/>
    </xf>
    <xf numFmtId="3" fontId="15" fillId="6" borderId="1" xfId="6" applyNumberFormat="1" applyFont="1" applyFill="1" applyBorder="1" applyAlignment="1">
      <alignment horizontal="center" vertical="top" wrapText="1"/>
    </xf>
    <xf numFmtId="3" fontId="15" fillId="4" borderId="1" xfId="0" applyNumberFormat="1" applyFont="1" applyFill="1" applyBorder="1" applyAlignment="1">
      <alignment horizontal="center" vertical="top" wrapText="1"/>
    </xf>
    <xf numFmtId="3" fontId="7" fillId="4" borderId="1" xfId="0" applyNumberFormat="1" applyFont="1" applyFill="1" applyBorder="1" applyAlignment="1">
      <alignment horizontal="center" vertical="top"/>
    </xf>
    <xf numFmtId="3" fontId="7" fillId="10" borderId="1" xfId="0" applyNumberFormat="1" applyFont="1" applyFill="1" applyBorder="1" applyAlignment="1">
      <alignment horizontal="center" vertical="top"/>
    </xf>
    <xf numFmtId="3" fontId="7" fillId="7" borderId="9" xfId="0" applyNumberFormat="1" applyFont="1" applyFill="1" applyBorder="1" applyAlignment="1">
      <alignment horizontal="center" vertical="top"/>
    </xf>
    <xf numFmtId="3" fontId="35" fillId="6" borderId="1" xfId="0" applyNumberFormat="1" applyFont="1" applyFill="1" applyBorder="1" applyAlignment="1">
      <alignment horizontal="center" vertical="top"/>
    </xf>
    <xf numFmtId="3" fontId="7" fillId="6" borderId="1" xfId="0" applyNumberFormat="1" applyFont="1" applyFill="1" applyBorder="1" applyAlignment="1">
      <alignment horizontal="center" vertical="top"/>
    </xf>
    <xf numFmtId="3" fontId="15" fillId="6" borderId="1" xfId="3" applyNumberFormat="1" applyFont="1" applyFill="1" applyBorder="1" applyAlignment="1">
      <alignment horizontal="center" vertical="top" wrapText="1"/>
    </xf>
    <xf numFmtId="3" fontId="15" fillId="6" borderId="1" xfId="0" applyNumberFormat="1" applyFont="1" applyFill="1" applyBorder="1" applyAlignment="1">
      <alignment horizontal="center" vertical="top"/>
    </xf>
    <xf numFmtId="3" fontId="7" fillId="6" borderId="4" xfId="0" applyNumberFormat="1" applyFont="1" applyFill="1" applyBorder="1" applyAlignment="1">
      <alignment horizontal="center" vertical="top" wrapText="1"/>
    </xf>
    <xf numFmtId="3" fontId="15" fillId="6" borderId="4" xfId="0" applyNumberFormat="1" applyFont="1" applyFill="1" applyBorder="1" applyAlignment="1">
      <alignment horizontal="center" vertical="top" wrapText="1"/>
    </xf>
    <xf numFmtId="3" fontId="7" fillId="4" borderId="1" xfId="0" applyNumberFormat="1" applyFont="1" applyFill="1" applyBorder="1" applyAlignment="1">
      <alignment horizontal="center" vertical="top" wrapText="1"/>
    </xf>
    <xf numFmtId="3" fontId="15" fillId="6" borderId="1" xfId="4" applyNumberFormat="1" applyFont="1" applyFill="1" applyBorder="1" applyAlignment="1">
      <alignment horizontal="center" vertical="top" wrapText="1"/>
    </xf>
    <xf numFmtId="3" fontId="15" fillId="6" borderId="23" xfId="0" applyNumberFormat="1" applyFont="1" applyFill="1" applyBorder="1" applyAlignment="1">
      <alignment horizontal="center" vertical="top" wrapText="1"/>
    </xf>
    <xf numFmtId="3" fontId="15" fillId="6" borderId="9" xfId="0" applyNumberFormat="1" applyFont="1" applyFill="1" applyBorder="1" applyAlignment="1">
      <alignment horizontal="center" vertical="top" wrapText="1"/>
    </xf>
    <xf numFmtId="2" fontId="0" fillId="0" borderId="0" xfId="0" applyNumberFormat="1" applyFill="1"/>
    <xf numFmtId="0" fontId="7" fillId="6" borderId="7" xfId="0" applyFont="1" applyFill="1" applyBorder="1" applyAlignment="1">
      <alignment horizontal="center" vertical="top" wrapText="1"/>
    </xf>
    <xf numFmtId="0" fontId="7" fillId="6" borderId="23" xfId="0" applyFont="1" applyFill="1" applyBorder="1" applyAlignment="1">
      <alignment vertical="top"/>
    </xf>
    <xf numFmtId="0" fontId="37" fillId="6" borderId="1" xfId="0" applyFont="1" applyFill="1" applyBorder="1" applyAlignment="1">
      <alignment horizontal="left" vertical="top" wrapText="1"/>
    </xf>
    <xf numFmtId="0" fontId="30" fillId="4" borderId="1" xfId="0" applyFont="1" applyFill="1" applyBorder="1" applyAlignment="1">
      <alignment horizontal="center" vertical="center" wrapText="1"/>
    </xf>
    <xf numFmtId="0" fontId="30" fillId="4"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6" borderId="27" xfId="0" applyFont="1" applyFill="1" applyBorder="1" applyAlignment="1">
      <alignment horizontal="center" vertical="top" wrapText="1"/>
    </xf>
    <xf numFmtId="0" fontId="7" fillId="4" borderId="24" xfId="0" applyFont="1" applyFill="1" applyBorder="1" applyAlignment="1">
      <alignment horizontal="center" vertical="top"/>
    </xf>
    <xf numFmtId="0" fontId="7" fillId="4" borderId="23" xfId="0" applyFont="1" applyFill="1" applyBorder="1" applyAlignment="1">
      <alignment horizontal="left" vertical="top"/>
    </xf>
    <xf numFmtId="0" fontId="31" fillId="4" borderId="1" xfId="2" applyFont="1" applyFill="1" applyBorder="1" applyAlignment="1">
      <alignment horizontal="left" vertical="top" wrapText="1"/>
    </xf>
    <xf numFmtId="0" fontId="15" fillId="6" borderId="16" xfId="0" applyFont="1" applyFill="1" applyBorder="1" applyAlignment="1">
      <alignment horizontal="center" vertical="center" wrapText="1"/>
    </xf>
    <xf numFmtId="0" fontId="15" fillId="6" borderId="16" xfId="0" applyFont="1" applyFill="1" applyBorder="1" applyAlignment="1">
      <alignment horizontal="center" vertical="top" wrapText="1"/>
    </xf>
    <xf numFmtId="0" fontId="7" fillId="4" borderId="0" xfId="0" applyFont="1" applyFill="1" applyAlignment="1"/>
    <xf numFmtId="0" fontId="7" fillId="6" borderId="9" xfId="0" applyFont="1" applyFill="1" applyBorder="1" applyAlignment="1"/>
    <xf numFmtId="49" fontId="15" fillId="6" borderId="1" xfId="0" applyNumberFormat="1" applyFont="1" applyFill="1" applyBorder="1" applyAlignment="1">
      <alignment vertical="top" wrapText="1"/>
    </xf>
    <xf numFmtId="0" fontId="30" fillId="4" borderId="1" xfId="0" applyFont="1" applyFill="1" applyBorder="1" applyAlignment="1">
      <alignment vertical="center" wrapText="1"/>
    </xf>
    <xf numFmtId="0" fontId="15" fillId="0" borderId="1" xfId="0" applyFont="1" applyBorder="1" applyAlignment="1">
      <alignment vertical="center" wrapText="1"/>
    </xf>
    <xf numFmtId="0" fontId="30" fillId="6" borderId="1" xfId="0" applyFont="1" applyFill="1" applyBorder="1" applyAlignment="1">
      <alignment vertical="top" wrapText="1"/>
    </xf>
    <xf numFmtId="0" fontId="7" fillId="6" borderId="9" xfId="0" applyFont="1" applyFill="1" applyBorder="1" applyAlignment="1">
      <alignment horizontal="left"/>
    </xf>
    <xf numFmtId="49" fontId="15" fillId="6" borderId="1" xfId="0" applyNumberFormat="1" applyFont="1" applyFill="1" applyBorder="1" applyAlignment="1">
      <alignment horizontal="left" vertical="top" wrapText="1"/>
    </xf>
    <xf numFmtId="0" fontId="7" fillId="4" borderId="1" xfId="0" applyFont="1" applyFill="1" applyBorder="1" applyAlignment="1">
      <alignment horizontal="left" vertical="center"/>
    </xf>
    <xf numFmtId="0" fontId="7" fillId="6" borderId="1" xfId="0" applyFont="1" applyFill="1" applyBorder="1" applyAlignment="1">
      <alignment horizontal="left" vertical="center"/>
    </xf>
    <xf numFmtId="0" fontId="7" fillId="6" borderId="0" xfId="0" applyFont="1" applyFill="1" applyAlignment="1">
      <alignment vertical="center"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4" fillId="6" borderId="1" xfId="0" applyFont="1" applyFill="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31" fillId="6" borderId="1" xfId="0" applyFont="1" applyFill="1" applyBorder="1" applyAlignment="1">
      <alignment horizontal="left" vertical="center" wrapText="1"/>
    </xf>
    <xf numFmtId="0" fontId="7" fillId="4" borderId="1" xfId="0" applyFont="1" applyFill="1" applyBorder="1" applyAlignment="1">
      <alignment vertical="center" wrapText="1"/>
    </xf>
    <xf numFmtId="0" fontId="30" fillId="6" borderId="1" xfId="0" applyFont="1" applyFill="1" applyBorder="1" applyAlignment="1">
      <alignment horizontal="center" vertical="top" wrapText="1"/>
    </xf>
    <xf numFmtId="0" fontId="38" fillId="6" borderId="1" xfId="0" applyFont="1" applyFill="1" applyBorder="1" applyAlignment="1">
      <alignment horizontal="center" vertical="top"/>
    </xf>
    <xf numFmtId="0" fontId="30" fillId="6" borderId="1" xfId="0" applyFont="1" applyFill="1" applyBorder="1" applyAlignment="1">
      <alignment horizontal="center" vertical="top"/>
    </xf>
    <xf numFmtId="49" fontId="15" fillId="4" borderId="1" xfId="0" applyNumberFormat="1" applyFont="1" applyFill="1" applyBorder="1" applyAlignment="1">
      <alignment horizontal="center" vertical="top" wrapText="1"/>
    </xf>
    <xf numFmtId="0" fontId="15" fillId="4" borderId="16" xfId="0" applyFont="1" applyFill="1" applyBorder="1" applyAlignment="1">
      <alignment horizontal="center" vertical="top" wrapText="1"/>
    </xf>
    <xf numFmtId="0" fontId="7" fillId="4" borderId="1" xfId="0" applyFont="1" applyFill="1" applyBorder="1" applyAlignment="1">
      <alignment vertical="top" wrapText="1"/>
    </xf>
    <xf numFmtId="0" fontId="35" fillId="6" borderId="0" xfId="0" applyFont="1" applyFill="1" applyAlignment="1">
      <alignment vertical="top" wrapText="1"/>
    </xf>
    <xf numFmtId="0" fontId="15" fillId="6" borderId="9" xfId="0" applyFont="1" applyFill="1" applyBorder="1" applyAlignment="1">
      <alignment vertical="top" wrapText="1"/>
    </xf>
    <xf numFmtId="0" fontId="30" fillId="6" borderId="1" xfId="0" applyFont="1" applyFill="1" applyBorder="1" applyAlignment="1">
      <alignment horizontal="left" vertical="top" wrapText="1"/>
    </xf>
    <xf numFmtId="0" fontId="35" fillId="6" borderId="0" xfId="0" applyFont="1" applyFill="1" applyAlignment="1">
      <alignment horizontal="left" vertical="top" wrapText="1"/>
    </xf>
    <xf numFmtId="0" fontId="38" fillId="6" borderId="1" xfId="0" applyFont="1" applyFill="1" applyBorder="1" applyAlignment="1">
      <alignment horizontal="left" vertical="top"/>
    </xf>
    <xf numFmtId="0" fontId="7" fillId="0" borderId="4" xfId="0" applyFont="1" applyBorder="1" applyAlignment="1">
      <alignment horizontal="left" vertical="top" wrapText="1"/>
    </xf>
    <xf numFmtId="0" fontId="15" fillId="6" borderId="1" xfId="0" applyFont="1" applyFill="1" applyBorder="1" applyAlignment="1">
      <alignment horizontal="center" vertical="top" wrapText="1" shrinkToFit="1"/>
    </xf>
    <xf numFmtId="0" fontId="15" fillId="4" borderId="1" xfId="0" applyFont="1" applyFill="1" applyBorder="1" applyAlignment="1">
      <alignment horizontal="center" vertical="top" wrapText="1" shrinkToFit="1"/>
    </xf>
    <xf numFmtId="0" fontId="15" fillId="0" borderId="1" xfId="0" applyFont="1" applyBorder="1" applyAlignment="1">
      <alignment horizontal="center" vertical="top" wrapText="1" shrinkToFit="1"/>
    </xf>
    <xf numFmtId="0" fontId="7" fillId="4" borderId="23" xfId="0" applyFont="1" applyFill="1" applyBorder="1" applyAlignment="1">
      <alignment horizontal="center" vertical="top"/>
    </xf>
    <xf numFmtId="0" fontId="10" fillId="0" borderId="4" xfId="0" applyFont="1" applyBorder="1" applyAlignment="1">
      <alignment horizontal="center" vertical="top" wrapText="1"/>
    </xf>
    <xf numFmtId="0" fontId="39" fillId="0" borderId="1" xfId="0" applyFont="1" applyBorder="1" applyAlignment="1">
      <alignment horizontal="center" vertical="top" wrapText="1"/>
    </xf>
    <xf numFmtId="0" fontId="7" fillId="4" borderId="0" xfId="0" applyFont="1" applyFill="1" applyAlignment="1">
      <alignment horizontal="center" vertical="top" wrapText="1"/>
    </xf>
    <xf numFmtId="0" fontId="7" fillId="6" borderId="7" xfId="0" applyFont="1" applyFill="1" applyBorder="1" applyAlignment="1">
      <alignment vertical="top" wrapText="1"/>
    </xf>
    <xf numFmtId="0" fontId="40" fillId="4" borderId="9" xfId="0" applyFont="1" applyFill="1" applyBorder="1" applyAlignment="1">
      <alignment horizontal="center" vertical="top" wrapText="1"/>
    </xf>
    <xf numFmtId="0" fontId="7" fillId="3" borderId="1" xfId="0" applyFont="1" applyFill="1" applyBorder="1" applyAlignment="1">
      <alignment horizontal="center" vertical="top"/>
    </xf>
    <xf numFmtId="0" fontId="15" fillId="3" borderId="1" xfId="0" applyFont="1" applyFill="1" applyBorder="1" applyAlignment="1">
      <alignment horizontal="center" vertical="top" wrapText="1"/>
    </xf>
    <xf numFmtId="0" fontId="7" fillId="7" borderId="1" xfId="0" applyFont="1" applyFill="1" applyBorder="1" applyAlignment="1">
      <alignment horizontal="center" vertical="top" wrapText="1"/>
    </xf>
    <xf numFmtId="9" fontId="15" fillId="6" borderId="1" xfId="0" applyNumberFormat="1" applyFont="1" applyFill="1" applyBorder="1" applyAlignment="1">
      <alignment horizontal="center" vertical="top" wrapText="1"/>
    </xf>
    <xf numFmtId="0" fontId="15" fillId="6" borderId="4" xfId="0" applyFont="1" applyFill="1" applyBorder="1" applyAlignment="1">
      <alignment horizontal="center" vertical="top" wrapText="1"/>
    </xf>
    <xf numFmtId="164" fontId="15" fillId="6" borderId="1" xfId="0" applyNumberFormat="1" applyFont="1" applyFill="1" applyBorder="1" applyAlignment="1">
      <alignment horizontal="center" vertical="top" wrapText="1"/>
    </xf>
    <xf numFmtId="0" fontId="30" fillId="4" borderId="7" xfId="0" applyFont="1" applyFill="1" applyBorder="1" applyAlignment="1">
      <alignment horizontal="center" vertical="top" wrapText="1"/>
    </xf>
    <xf numFmtId="0" fontId="30" fillId="4" borderId="7" xfId="0" applyFont="1" applyFill="1" applyBorder="1" applyAlignment="1">
      <alignment horizontal="center" vertical="top"/>
    </xf>
    <xf numFmtId="10" fontId="7" fillId="6" borderId="1" xfId="0" applyNumberFormat="1" applyFont="1" applyFill="1" applyBorder="1" applyAlignment="1">
      <alignment horizontal="center" vertical="top"/>
    </xf>
    <xf numFmtId="0" fontId="7" fillId="6" borderId="5" xfId="0" applyFont="1" applyFill="1" applyBorder="1" applyAlignment="1">
      <alignment horizontal="center" vertical="top"/>
    </xf>
    <xf numFmtId="9" fontId="7" fillId="4" borderId="1" xfId="0" applyNumberFormat="1" applyFont="1" applyFill="1" applyBorder="1" applyAlignment="1">
      <alignment horizontal="center" vertical="top"/>
    </xf>
    <xf numFmtId="0" fontId="30" fillId="4" borderId="7" xfId="0" applyFont="1" applyFill="1" applyBorder="1" applyAlignment="1">
      <alignment horizontal="left" vertical="top" wrapText="1"/>
    </xf>
    <xf numFmtId="9" fontId="7" fillId="6" borderId="9" xfId="0" applyNumberFormat="1" applyFont="1" applyFill="1" applyBorder="1" applyAlignment="1">
      <alignment horizontal="center" vertical="top" wrapText="1"/>
    </xf>
    <xf numFmtId="9" fontId="7" fillId="6" borderId="1" xfId="0" applyNumberFormat="1" applyFont="1" applyFill="1" applyBorder="1" applyAlignment="1">
      <alignment horizontal="center" vertical="top"/>
    </xf>
    <xf numFmtId="0" fontId="8" fillId="0" borderId="0" xfId="0" applyFont="1" applyFill="1" applyAlignment="1">
      <alignment horizontal="center"/>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0" xfId="0" applyFont="1" applyFill="1" applyAlignment="1">
      <alignment horizontal="left" vertical="top" wrapText="1"/>
    </xf>
    <xf numFmtId="0" fontId="0" fillId="0" borderId="0" xfId="0" applyFill="1" applyAlignment="1">
      <alignment horizontal="center"/>
    </xf>
    <xf numFmtId="164" fontId="0" fillId="0" borderId="1" xfId="0" applyNumberFormat="1" applyFill="1" applyBorder="1" applyAlignment="1">
      <alignment horizontal="center" vertical="top"/>
    </xf>
    <xf numFmtId="164" fontId="0" fillId="4" borderId="1" xfId="0" applyNumberFormat="1" applyFill="1" applyBorder="1" applyAlignment="1">
      <alignment horizontal="center" vertical="top"/>
    </xf>
    <xf numFmtId="164" fontId="7" fillId="0" borderId="1" xfId="0" applyNumberFormat="1" applyFont="1" applyFill="1" applyBorder="1" applyAlignment="1">
      <alignment horizontal="center" vertical="top"/>
    </xf>
    <xf numFmtId="164" fontId="7" fillId="4" borderId="1" xfId="0" applyNumberFormat="1" applyFont="1" applyFill="1" applyBorder="1" applyAlignment="1">
      <alignment horizontal="center" vertical="top"/>
    </xf>
    <xf numFmtId="0" fontId="15" fillId="6" borderId="4" xfId="0" applyFont="1" applyFill="1" applyBorder="1" applyAlignment="1">
      <alignment horizontal="center" vertical="top" wrapText="1"/>
    </xf>
    <xf numFmtId="0" fontId="7" fillId="0" borderId="1" xfId="0" applyFont="1" applyBorder="1" applyAlignment="1">
      <alignment horizontal="center" vertical="top" wrapText="1"/>
    </xf>
    <xf numFmtId="0" fontId="13" fillId="0" borderId="1" xfId="0" applyFont="1" applyFill="1" applyBorder="1" applyAlignment="1">
      <alignment horizontal="center" vertical="center" wrapText="1"/>
    </xf>
    <xf numFmtId="0" fontId="13" fillId="0" borderId="0" xfId="0" applyFont="1" applyFill="1" applyAlignment="1">
      <alignment horizontal="center"/>
    </xf>
    <xf numFmtId="0" fontId="7" fillId="0" borderId="1" xfId="0" applyFont="1" applyFill="1" applyBorder="1" applyAlignment="1">
      <alignment horizontal="center" vertical="top"/>
    </xf>
    <xf numFmtId="0" fontId="10" fillId="6" borderId="1" xfId="0" applyFont="1" applyFill="1" applyBorder="1" applyAlignment="1">
      <alignment horizontal="center" vertical="top" wrapText="1"/>
    </xf>
    <xf numFmtId="0" fontId="15" fillId="6" borderId="0" xfId="0" applyFont="1" applyFill="1" applyAlignment="1">
      <alignment horizontal="center" vertical="top" wrapText="1"/>
    </xf>
    <xf numFmtId="0" fontId="7" fillId="6" borderId="25" xfId="0" applyFont="1" applyFill="1" applyBorder="1" applyAlignment="1">
      <alignment horizontal="left" vertical="top" wrapText="1"/>
    </xf>
    <xf numFmtId="9" fontId="7" fillId="6" borderId="1" xfId="0" applyNumberFormat="1" applyFont="1" applyFill="1" applyBorder="1" applyAlignment="1">
      <alignment horizontal="left" vertical="top"/>
    </xf>
    <xf numFmtId="0" fontId="15" fillId="7" borderId="9" xfId="0" applyFont="1" applyFill="1" applyBorder="1" applyAlignment="1">
      <alignment horizontal="center" vertical="top" wrapText="1"/>
    </xf>
    <xf numFmtId="0" fontId="15" fillId="7" borderId="9" xfId="0" applyFont="1" applyFill="1" applyBorder="1" applyAlignment="1">
      <alignment horizontal="left" vertical="top" wrapText="1"/>
    </xf>
    <xf numFmtId="0" fontId="15" fillId="7" borderId="9" xfId="0" applyFont="1" applyFill="1" applyBorder="1" applyAlignment="1">
      <alignment horizontal="center" vertical="top"/>
    </xf>
    <xf numFmtId="0" fontId="10" fillId="4" borderId="1" xfId="0" applyFont="1" applyFill="1" applyBorder="1" applyAlignment="1">
      <alignment horizontal="center" vertical="top" wrapText="1"/>
    </xf>
    <xf numFmtId="0" fontId="10" fillId="4" borderId="1" xfId="0" applyFont="1" applyFill="1" applyBorder="1" applyAlignment="1">
      <alignment horizontal="left" vertical="top" wrapText="1"/>
    </xf>
    <xf numFmtId="0" fontId="10" fillId="4" borderId="1" xfId="0" applyFont="1" applyFill="1" applyBorder="1" applyAlignment="1">
      <alignment horizontal="center" vertical="top"/>
    </xf>
    <xf numFmtId="0" fontId="7" fillId="6" borderId="1" xfId="4" applyFont="1" applyFill="1" applyBorder="1" applyAlignment="1">
      <alignment horizontal="center" vertical="top"/>
    </xf>
    <xf numFmtId="0" fontId="0" fillId="0" borderId="0" xfId="0" applyAlignment="1">
      <alignment horizontal="center" vertical="top"/>
    </xf>
    <xf numFmtId="0" fontId="10" fillId="6" borderId="1" xfId="0" applyFont="1" applyFill="1" applyBorder="1" applyAlignment="1">
      <alignment horizontal="left" vertical="top" wrapText="1"/>
    </xf>
    <xf numFmtId="0" fontId="7" fillId="6" borderId="1" xfId="4" applyFont="1" applyFill="1" applyBorder="1" applyAlignment="1">
      <alignment horizontal="left" vertical="top" wrapText="1"/>
    </xf>
    <xf numFmtId="0" fontId="7" fillId="0" borderId="0" xfId="0" applyFont="1" applyAlignment="1">
      <alignment horizontal="left" vertical="top"/>
    </xf>
    <xf numFmtId="0" fontId="7" fillId="6" borderId="25" xfId="0" applyFont="1" applyFill="1" applyBorder="1" applyAlignment="1">
      <alignment horizontal="center" vertical="top" wrapText="1"/>
    </xf>
    <xf numFmtId="9" fontId="7" fillId="6" borderId="26" xfId="0" applyNumberFormat="1" applyFont="1" applyFill="1" applyBorder="1" applyAlignment="1">
      <alignment horizontal="center" vertical="top" wrapText="1"/>
    </xf>
    <xf numFmtId="166" fontId="7" fillId="0" borderId="1" xfId="0" applyNumberFormat="1" applyFont="1" applyBorder="1" applyAlignment="1">
      <alignment horizontal="center" vertical="top"/>
    </xf>
    <xf numFmtId="166" fontId="7" fillId="0" borderId="1" xfId="0" applyNumberFormat="1" applyFont="1" applyFill="1" applyBorder="1" applyAlignment="1">
      <alignment horizontal="center" vertical="top"/>
    </xf>
    <xf numFmtId="166" fontId="7" fillId="4" borderId="1" xfId="0" applyNumberFormat="1" applyFont="1" applyFill="1" applyBorder="1" applyAlignment="1">
      <alignment horizontal="center" vertical="top"/>
    </xf>
    <xf numFmtId="166" fontId="15" fillId="4" borderId="1" xfId="0" applyNumberFormat="1" applyFont="1" applyFill="1" applyBorder="1" applyAlignment="1">
      <alignment horizontal="center" vertical="top" wrapText="1"/>
    </xf>
    <xf numFmtId="166" fontId="7" fillId="6" borderId="1" xfId="0" applyNumberFormat="1" applyFont="1" applyFill="1" applyBorder="1" applyAlignment="1">
      <alignment horizontal="center" vertical="top"/>
    </xf>
    <xf numFmtId="166" fontId="15" fillId="6" borderId="1" xfId="0" applyNumberFormat="1" applyFont="1" applyFill="1" applyBorder="1" applyAlignment="1">
      <alignment horizontal="center" vertical="top"/>
    </xf>
    <xf numFmtId="166" fontId="7" fillId="4" borderId="1" xfId="0" applyNumberFormat="1" applyFont="1" applyFill="1" applyBorder="1" applyAlignment="1">
      <alignment horizontal="center" vertical="top" wrapText="1"/>
    </xf>
    <xf numFmtId="166" fontId="7" fillId="6" borderId="1" xfId="0" applyNumberFormat="1" applyFont="1" applyFill="1" applyBorder="1" applyAlignment="1">
      <alignment horizontal="center" vertical="top" wrapText="1"/>
    </xf>
    <xf numFmtId="166" fontId="15" fillId="6" borderId="23" xfId="0" applyNumberFormat="1" applyFont="1" applyFill="1" applyBorder="1" applyAlignment="1">
      <alignment horizontal="center" vertical="top" wrapText="1"/>
    </xf>
    <xf numFmtId="166" fontId="15" fillId="7" borderId="9" xfId="0" applyNumberFormat="1" applyFont="1" applyFill="1" applyBorder="1" applyAlignment="1">
      <alignment horizontal="center" vertical="top"/>
    </xf>
    <xf numFmtId="166" fontId="7" fillId="0" borderId="0" xfId="0" applyNumberFormat="1" applyFont="1" applyAlignment="1">
      <alignment horizontal="center" vertical="top"/>
    </xf>
    <xf numFmtId="166" fontId="7" fillId="0" borderId="0" xfId="0" applyNumberFormat="1" applyFont="1" applyFill="1" applyAlignment="1">
      <alignment horizontal="center" vertical="top"/>
    </xf>
    <xf numFmtId="0" fontId="1" fillId="0" borderId="0" xfId="0" applyFont="1"/>
    <xf numFmtId="164" fontId="7" fillId="4" borderId="1" xfId="0" applyNumberFormat="1" applyFont="1" applyFill="1" applyBorder="1" applyAlignment="1">
      <alignment horizontal="center" vertical="top" wrapText="1"/>
    </xf>
    <xf numFmtId="164" fontId="7" fillId="6" borderId="1" xfId="0" applyNumberFormat="1" applyFont="1" applyFill="1" applyBorder="1" applyAlignment="1">
      <alignment horizontal="center" vertical="top" wrapText="1"/>
    </xf>
    <xf numFmtId="166" fontId="15" fillId="6" borderId="3" xfId="0" applyNumberFormat="1" applyFont="1" applyFill="1" applyBorder="1" applyAlignment="1">
      <alignment horizontal="center" vertical="top" wrapText="1"/>
    </xf>
    <xf numFmtId="166" fontId="13" fillId="4" borderId="23" xfId="0" applyNumberFormat="1" applyFont="1" applyFill="1" applyBorder="1" applyAlignment="1">
      <alignment horizontal="center" vertical="top"/>
    </xf>
    <xf numFmtId="166" fontId="15" fillId="6" borderId="0" xfId="0" applyNumberFormat="1" applyFont="1" applyFill="1" applyAlignment="1">
      <alignment horizontal="center" vertical="top" wrapText="1"/>
    </xf>
    <xf numFmtId="166" fontId="7" fillId="6" borderId="1" xfId="4" applyNumberFormat="1" applyFont="1" applyFill="1" applyBorder="1" applyAlignment="1">
      <alignment horizontal="center" vertical="top"/>
    </xf>
    <xf numFmtId="0" fontId="13"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5" fillId="6" borderId="2" xfId="0" applyFont="1" applyFill="1" applyBorder="1" applyAlignment="1">
      <alignment horizontal="left" vertical="top" wrapText="1"/>
    </xf>
    <xf numFmtId="0" fontId="15" fillId="4" borderId="2" xfId="0" applyFont="1" applyFill="1" applyBorder="1" applyAlignment="1">
      <alignment horizontal="center" vertical="top" wrapText="1"/>
    </xf>
    <xf numFmtId="0" fontId="15" fillId="6" borderId="2" xfId="0" applyFont="1" applyFill="1" applyBorder="1" applyAlignment="1">
      <alignment horizontal="center" vertical="top" wrapText="1"/>
    </xf>
    <xf numFmtId="0" fontId="7" fillId="0" borderId="1" xfId="0" applyFont="1" applyFill="1" applyBorder="1" applyAlignment="1">
      <alignment horizontal="center" vertical="top" wrapText="1"/>
    </xf>
    <xf numFmtId="0" fontId="15" fillId="6" borderId="0" xfId="0" applyFont="1" applyFill="1" applyAlignment="1">
      <alignment horizontal="left" vertical="top" wrapText="1"/>
    </xf>
    <xf numFmtId="0" fontId="15" fillId="6" borderId="23" xfId="0" applyFont="1" applyFill="1" applyBorder="1" applyAlignment="1">
      <alignment horizontal="center" vertical="top"/>
    </xf>
    <xf numFmtId="0" fontId="15" fillId="6" borderId="23" xfId="0" applyFont="1" applyFill="1" applyBorder="1" applyAlignment="1">
      <alignment horizontal="left" vertical="top"/>
    </xf>
    <xf numFmtId="1" fontId="35" fillId="6" borderId="23" xfId="0" applyNumberFormat="1" applyFont="1" applyFill="1" applyBorder="1" applyAlignment="1">
      <alignment horizontal="center" vertical="top" shrinkToFit="1"/>
    </xf>
    <xf numFmtId="165" fontId="15" fillId="6" borderId="1" xfId="0" applyNumberFormat="1" applyFont="1" applyFill="1" applyBorder="1" applyAlignment="1">
      <alignment horizontal="center" vertical="top" wrapText="1"/>
    </xf>
    <xf numFmtId="0" fontId="15" fillId="8" borderId="1" xfId="0" applyFont="1" applyFill="1" applyBorder="1" applyAlignment="1">
      <alignment horizontal="center" vertical="top" wrapText="1"/>
    </xf>
    <xf numFmtId="0" fontId="15" fillId="6" borderId="1" xfId="1" applyFont="1" applyFill="1" applyBorder="1" applyAlignment="1">
      <alignment horizontal="center" vertical="top" wrapText="1"/>
    </xf>
    <xf numFmtId="0" fontId="15" fillId="4" borderId="9" xfId="0" applyFont="1" applyFill="1" applyBorder="1" applyAlignment="1">
      <alignment horizontal="center" vertical="top"/>
    </xf>
    <xf numFmtId="9" fontId="7" fillId="6" borderId="1" xfId="0" applyNumberFormat="1" applyFont="1" applyFill="1" applyBorder="1" applyAlignment="1">
      <alignment horizontal="center" vertical="top" wrapText="1"/>
    </xf>
    <xf numFmtId="0" fontId="35" fillId="6" borderId="1" xfId="0" applyFont="1" applyFill="1" applyBorder="1" applyAlignment="1">
      <alignment horizontal="center" vertical="top" wrapText="1"/>
    </xf>
    <xf numFmtId="0" fontId="15" fillId="4" borderId="0" xfId="0" applyFont="1" applyFill="1" applyAlignment="1">
      <alignment horizontal="center" vertical="top" wrapText="1"/>
    </xf>
    <xf numFmtId="0" fontId="15" fillId="4" borderId="10" xfId="0" applyFont="1" applyFill="1" applyBorder="1" applyAlignment="1">
      <alignment horizontal="center" vertical="top" wrapText="1"/>
    </xf>
    <xf numFmtId="0" fontId="15" fillId="6" borderId="1" xfId="1" applyFont="1" applyFill="1" applyBorder="1" applyAlignment="1">
      <alignment horizontal="left" vertical="top" wrapText="1"/>
    </xf>
    <xf numFmtId="0" fontId="7" fillId="6" borderId="1" xfId="0" applyFont="1" applyFill="1" applyBorder="1" applyAlignment="1">
      <alignment horizontal="left" vertical="top" wrapText="1" shrinkToFit="1"/>
    </xf>
    <xf numFmtId="0" fontId="15" fillId="6" borderId="1" xfId="0" applyFont="1" applyFill="1" applyBorder="1" applyAlignment="1">
      <alignment horizontal="left" vertical="top"/>
    </xf>
    <xf numFmtId="0" fontId="15" fillId="6" borderId="9" xfId="0" applyFont="1" applyFill="1" applyBorder="1" applyAlignment="1">
      <alignment horizontal="left" vertical="top"/>
    </xf>
    <xf numFmtId="0" fontId="10" fillId="4" borderId="1" xfId="0" applyFont="1" applyFill="1" applyBorder="1" applyAlignment="1">
      <alignment horizontal="left" vertical="top"/>
    </xf>
    <xf numFmtId="0" fontId="7" fillId="4" borderId="23" xfId="0" applyFont="1" applyFill="1" applyBorder="1" applyAlignment="1">
      <alignment horizontal="center" vertical="top" wrapText="1"/>
    </xf>
    <xf numFmtId="0" fontId="15" fillId="4" borderId="2" xfId="0" applyFont="1" applyFill="1" applyBorder="1" applyAlignment="1">
      <alignment horizontal="left" vertical="top" wrapText="1"/>
    </xf>
    <xf numFmtId="0" fontId="15" fillId="4" borderId="23" xfId="0" applyFont="1" applyFill="1" applyBorder="1" applyAlignment="1">
      <alignment horizontal="center" vertical="top"/>
    </xf>
    <xf numFmtId="10" fontId="15" fillId="6" borderId="1" xfId="0" applyNumberFormat="1" applyFont="1" applyFill="1" applyBorder="1" applyAlignment="1">
      <alignment horizontal="center" vertical="top" wrapText="1"/>
    </xf>
    <xf numFmtId="3" fontId="7" fillId="0" borderId="1" xfId="0" applyNumberFormat="1" applyFont="1" applyBorder="1" applyAlignment="1">
      <alignment horizontal="center" vertical="top"/>
    </xf>
    <xf numFmtId="0" fontId="15" fillId="0" borderId="1" xfId="0" applyFont="1" applyBorder="1" applyAlignment="1">
      <alignment horizontal="center" vertical="top"/>
    </xf>
    <xf numFmtId="3" fontId="7" fillId="6" borderId="1" xfId="0" applyNumberFormat="1" applyFont="1" applyFill="1" applyBorder="1" applyAlignment="1">
      <alignment horizontal="left" vertical="top"/>
    </xf>
    <xf numFmtId="9" fontId="7" fillId="6" borderId="6" xfId="0" applyNumberFormat="1" applyFont="1" applyFill="1" applyBorder="1" applyAlignment="1">
      <alignment horizontal="center" vertical="top" wrapText="1"/>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6" borderId="2" xfId="0" applyFont="1" applyFill="1" applyBorder="1" applyAlignment="1">
      <alignment horizontal="center" vertical="top"/>
    </xf>
    <xf numFmtId="0" fontId="15" fillId="7" borderId="28" xfId="0" applyFont="1" applyFill="1" applyBorder="1" applyAlignment="1">
      <alignment horizontal="center" vertical="top" wrapText="1"/>
    </xf>
    <xf numFmtId="0" fontId="15" fillId="7" borderId="29" xfId="0" applyFont="1" applyFill="1" applyBorder="1" applyAlignment="1">
      <alignment horizontal="center" vertical="top" wrapText="1"/>
    </xf>
    <xf numFmtId="0" fontId="35" fillId="11" borderId="1" xfId="0" applyFont="1" applyFill="1" applyBorder="1" applyAlignment="1">
      <alignment horizontal="center" vertical="top" wrapText="1"/>
    </xf>
    <xf numFmtId="0" fontId="7" fillId="6" borderId="0" xfId="0" applyFont="1" applyFill="1" applyAlignment="1">
      <alignment horizontal="center" vertical="top" wrapText="1"/>
    </xf>
    <xf numFmtId="1" fontId="13" fillId="0" borderId="0" xfId="0" applyNumberFormat="1" applyFont="1" applyAlignment="1">
      <alignment horizontal="center"/>
    </xf>
    <xf numFmtId="10" fontId="15" fillId="6" borderId="1" xfId="0" applyNumberFormat="1" applyFont="1" applyFill="1" applyBorder="1" applyAlignment="1">
      <alignment horizontal="center" vertical="top"/>
    </xf>
    <xf numFmtId="49" fontId="15" fillId="6" borderId="1" xfId="0" applyNumberFormat="1" applyFont="1" applyFill="1" applyBorder="1" applyAlignment="1">
      <alignment horizontal="center" vertical="top"/>
    </xf>
    <xf numFmtId="9" fontId="7" fillId="6" borderId="1" xfId="5" applyFont="1" applyFill="1" applyBorder="1" applyAlignment="1">
      <alignment horizontal="center" vertical="top"/>
    </xf>
    <xf numFmtId="1" fontId="15" fillId="6" borderId="1" xfId="0" applyNumberFormat="1" applyFont="1" applyFill="1" applyBorder="1" applyAlignment="1">
      <alignment horizontal="center" vertical="top" wrapText="1"/>
    </xf>
    <xf numFmtId="0" fontId="15" fillId="6" borderId="1" xfId="4" applyFont="1" applyFill="1" applyBorder="1" applyAlignment="1">
      <alignment horizontal="center" vertical="top"/>
    </xf>
    <xf numFmtId="0" fontId="15" fillId="6" borderId="1" xfId="0" applyFont="1" applyFill="1" applyBorder="1" applyAlignment="1">
      <alignment horizontal="center" vertical="top" wrapText="1"/>
    </xf>
    <xf numFmtId="0" fontId="7" fillId="6" borderId="0" xfId="0" applyFont="1" applyFill="1" applyAlignment="1">
      <alignment horizontal="left" vertical="top" wrapText="1"/>
    </xf>
    <xf numFmtId="0" fontId="7" fillId="8" borderId="1" xfId="0" applyFont="1" applyFill="1" applyBorder="1" applyAlignment="1">
      <alignment horizontal="center" vertical="top"/>
    </xf>
    <xf numFmtId="10" fontId="7" fillId="6" borderId="1" xfId="0" applyNumberFormat="1" applyFont="1" applyFill="1" applyBorder="1" applyAlignment="1">
      <alignment horizontal="center" vertical="top" wrapText="1"/>
    </xf>
    <xf numFmtId="0" fontId="15" fillId="4" borderId="9" xfId="0" applyFont="1" applyFill="1" applyBorder="1" applyAlignment="1">
      <alignment horizontal="center" vertical="top" wrapText="1"/>
    </xf>
    <xf numFmtId="49" fontId="7" fillId="6" borderId="1" xfId="0" applyNumberFormat="1" applyFont="1" applyFill="1" applyBorder="1" applyAlignment="1">
      <alignment horizontal="left" vertical="top" wrapText="1"/>
    </xf>
    <xf numFmtId="164" fontId="13" fillId="0" borderId="0" xfId="0" applyNumberFormat="1" applyFont="1" applyAlignment="1">
      <alignment horizontal="center"/>
    </xf>
    <xf numFmtId="0" fontId="15" fillId="6" borderId="7" xfId="0" applyFont="1" applyFill="1" applyBorder="1" applyAlignment="1">
      <alignment horizontal="left" vertical="top"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4" xfId="0" applyFont="1" applyBorder="1" applyAlignment="1">
      <alignment horizontal="center" vertical="top" wrapText="1"/>
    </xf>
    <xf numFmtId="0" fontId="13" fillId="0" borderId="1" xfId="0" applyFont="1" applyBorder="1" applyAlignment="1">
      <alignment horizontal="center" vertical="top" wrapText="1"/>
    </xf>
    <xf numFmtId="0" fontId="10" fillId="0" borderId="1" xfId="0" applyFont="1" applyBorder="1" applyAlignment="1">
      <alignment horizontal="center" vertical="center" wrapText="1"/>
    </xf>
    <xf numFmtId="0" fontId="15" fillId="6" borderId="4" xfId="0" applyFont="1" applyFill="1" applyBorder="1" applyAlignment="1">
      <alignment horizontal="center" vertical="top" wrapText="1"/>
    </xf>
    <xf numFmtId="0" fontId="7" fillId="6" borderId="6" xfId="0"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1" xfId="0" applyFont="1" applyBorder="1" applyAlignment="1">
      <alignment horizontal="left" vertical="top"/>
    </xf>
    <xf numFmtId="0" fontId="10" fillId="0" borderId="1" xfId="0" applyFont="1" applyBorder="1" applyAlignment="1">
      <alignment horizontal="center" vertical="top" wrapText="1"/>
    </xf>
    <xf numFmtId="0" fontId="15" fillId="6" borderId="1" xfId="0" applyFont="1" applyFill="1" applyBorder="1" applyAlignment="1">
      <alignment horizontal="center" vertical="top" wrapText="1"/>
    </xf>
    <xf numFmtId="0" fontId="10" fillId="0" borderId="4" xfId="0" applyFont="1" applyBorder="1" applyAlignment="1">
      <alignment horizontal="center" vertical="center" wrapText="1"/>
    </xf>
    <xf numFmtId="0" fontId="7" fillId="0" borderId="1" xfId="0" applyFont="1" applyBorder="1" applyAlignment="1">
      <alignment horizontal="center" vertical="top" wrapText="1"/>
    </xf>
    <xf numFmtId="0" fontId="15" fillId="6" borderId="1" xfId="0" applyFont="1" applyFill="1" applyBorder="1" applyAlignment="1">
      <alignment horizontal="center" vertical="top" wrapText="1"/>
    </xf>
    <xf numFmtId="0" fontId="10" fillId="0" borderId="20" xfId="0" applyFont="1" applyBorder="1" applyAlignment="1">
      <alignment horizontal="center" vertical="center" wrapText="1"/>
    </xf>
    <xf numFmtId="9" fontId="35" fillId="6" borderId="1" xfId="0" applyNumberFormat="1" applyFont="1" applyFill="1" applyBorder="1" applyAlignment="1">
      <alignment horizontal="center" vertical="top"/>
    </xf>
    <xf numFmtId="0" fontId="40" fillId="6" borderId="1" xfId="0" applyFont="1" applyFill="1" applyBorder="1" applyAlignment="1">
      <alignment horizontal="center" vertical="top" wrapText="1"/>
    </xf>
    <xf numFmtId="0" fontId="15" fillId="7" borderId="1" xfId="4" applyFont="1" applyFill="1" applyBorder="1" applyAlignment="1">
      <alignment horizontal="center" vertical="top" wrapText="1"/>
    </xf>
    <xf numFmtId="0" fontId="7" fillId="7" borderId="1" xfId="4" applyFont="1" applyFill="1" applyBorder="1" applyAlignment="1">
      <alignment horizontal="center" vertical="top"/>
    </xf>
    <xf numFmtId="0" fontId="7" fillId="12" borderId="1" xfId="4" applyFont="1" applyFill="1" applyBorder="1" applyAlignment="1">
      <alignment horizontal="center" vertical="top"/>
    </xf>
    <xf numFmtId="1" fontId="7" fillId="6" borderId="1" xfId="0" applyNumberFormat="1" applyFont="1" applyFill="1" applyBorder="1" applyAlignment="1">
      <alignment horizontal="center" vertical="top"/>
    </xf>
    <xf numFmtId="167" fontId="7" fillId="6" borderId="1" xfId="0" applyNumberFormat="1" applyFont="1" applyFill="1" applyBorder="1" applyAlignment="1">
      <alignment horizontal="center" vertical="top"/>
    </xf>
    <xf numFmtId="0" fontId="23" fillId="6" borderId="1" xfId="0" applyFont="1" applyFill="1" applyBorder="1" applyAlignment="1">
      <alignment horizontal="center" vertical="top"/>
    </xf>
    <xf numFmtId="0" fontId="23" fillId="6" borderId="1" xfId="0" applyFont="1" applyFill="1" applyBorder="1" applyAlignment="1">
      <alignment horizontal="center" vertical="top" wrapText="1"/>
    </xf>
    <xf numFmtId="0" fontId="42" fillId="6" borderId="23" xfId="0" applyFont="1" applyFill="1" applyBorder="1" applyAlignment="1">
      <alignment horizontal="center" vertical="top" wrapText="1"/>
    </xf>
    <xf numFmtId="1" fontId="43" fillId="6" borderId="23" xfId="0" applyNumberFormat="1" applyFont="1" applyFill="1" applyBorder="1" applyAlignment="1">
      <alignment horizontal="center" vertical="top" shrinkToFit="1"/>
    </xf>
    <xf numFmtId="0" fontId="15" fillId="6" borderId="6" xfId="0" applyFont="1" applyFill="1" applyBorder="1" applyAlignment="1">
      <alignment horizontal="left" vertical="top" wrapText="1"/>
    </xf>
    <xf numFmtId="0" fontId="23" fillId="6" borderId="23" xfId="0" applyFont="1" applyFill="1" applyBorder="1" applyAlignment="1">
      <alignment horizontal="left" vertical="top" wrapText="1"/>
    </xf>
    <xf numFmtId="0" fontId="23" fillId="6" borderId="23" xfId="0" applyFont="1" applyFill="1" applyBorder="1" applyAlignment="1">
      <alignment horizontal="center" vertical="top" wrapText="1"/>
    </xf>
    <xf numFmtId="0" fontId="23" fillId="4" borderId="23" xfId="0" applyFont="1" applyFill="1" applyBorder="1" applyAlignment="1">
      <alignment horizontal="center" vertical="top" wrapText="1"/>
    </xf>
    <xf numFmtId="0" fontId="44" fillId="6" borderId="9" xfId="0" applyFont="1" applyFill="1" applyBorder="1" applyAlignment="1">
      <alignment horizontal="center" vertical="top" wrapText="1"/>
    </xf>
    <xf numFmtId="0" fontId="44" fillId="6" borderId="16" xfId="0" applyFont="1" applyFill="1" applyBorder="1" applyAlignment="1">
      <alignment horizontal="center" vertical="top" wrapText="1"/>
    </xf>
    <xf numFmtId="0" fontId="44" fillId="6" borderId="1" xfId="0" applyFont="1" applyFill="1" applyBorder="1" applyAlignment="1">
      <alignment horizontal="center" vertical="top" wrapText="1"/>
    </xf>
    <xf numFmtId="2" fontId="7" fillId="6" borderId="1" xfId="0" applyNumberFormat="1" applyFont="1" applyFill="1" applyBorder="1" applyAlignment="1">
      <alignment vertical="top" wrapText="1"/>
    </xf>
    <xf numFmtId="1" fontId="35" fillId="6" borderId="1" xfId="0" applyNumberFormat="1" applyFont="1" applyFill="1" applyBorder="1" applyAlignment="1">
      <alignment horizontal="center" vertical="top"/>
    </xf>
    <xf numFmtId="0" fontId="15" fillId="0" borderId="1" xfId="0" applyFont="1" applyFill="1" applyBorder="1" applyAlignment="1">
      <alignment horizontal="center" vertical="top" wrapText="1"/>
    </xf>
    <xf numFmtId="9" fontId="15" fillId="4" borderId="1" xfId="0" applyNumberFormat="1" applyFont="1" applyFill="1" applyBorder="1" applyAlignment="1">
      <alignment horizontal="center" vertical="top" wrapText="1"/>
    </xf>
    <xf numFmtId="0" fontId="35" fillId="6" borderId="1" xfId="0" applyFont="1" applyFill="1" applyBorder="1" applyAlignment="1">
      <alignment vertical="top" wrapText="1"/>
    </xf>
    <xf numFmtId="0" fontId="15" fillId="4" borderId="1" xfId="0" applyFont="1" applyFill="1" applyBorder="1" applyAlignment="1">
      <alignment vertical="top"/>
    </xf>
    <xf numFmtId="0" fontId="15" fillId="6" borderId="4" xfId="0" applyFont="1" applyFill="1" applyBorder="1" applyAlignment="1">
      <alignment vertical="top" wrapText="1"/>
    </xf>
    <xf numFmtId="0" fontId="7" fillId="4" borderId="23" xfId="0" applyFont="1" applyFill="1" applyBorder="1" applyAlignment="1">
      <alignment horizontal="left" vertical="top" wrapText="1"/>
    </xf>
    <xf numFmtId="0" fontId="44" fillId="4" borderId="1" xfId="0" applyFont="1" applyFill="1" applyBorder="1" applyAlignment="1">
      <alignment horizontal="center" vertical="top" wrapText="1"/>
    </xf>
    <xf numFmtId="1" fontId="0" fillId="0" borderId="0" xfId="0" applyNumberFormat="1"/>
    <xf numFmtId="49" fontId="7" fillId="6" borderId="1" xfId="0" applyNumberFormat="1" applyFont="1" applyFill="1" applyBorder="1" applyAlignment="1">
      <alignment horizontal="center" vertical="top"/>
    </xf>
    <xf numFmtId="0" fontId="15" fillId="7" borderId="4" xfId="0" applyFont="1" applyFill="1" applyBorder="1" applyAlignment="1">
      <alignment horizontal="center" vertical="top" wrapText="1"/>
    </xf>
    <xf numFmtId="164" fontId="35" fillId="6" borderId="23" xfId="0" applyNumberFormat="1" applyFont="1" applyFill="1" applyBorder="1" applyAlignment="1">
      <alignment horizontal="center" vertical="top" shrinkToFit="1"/>
    </xf>
    <xf numFmtId="0" fontId="15" fillId="4" borderId="9" xfId="0" applyFont="1" applyFill="1" applyBorder="1" applyAlignment="1">
      <alignment horizontal="left" vertical="top" wrapText="1"/>
    </xf>
    <xf numFmtId="49" fontId="7" fillId="6" borderId="1" xfId="0" applyNumberFormat="1" applyFont="1" applyFill="1" applyBorder="1" applyAlignment="1">
      <alignment vertical="top"/>
    </xf>
    <xf numFmtId="0" fontId="15" fillId="7" borderId="1" xfId="0" applyFont="1" applyFill="1" applyBorder="1" applyAlignment="1">
      <alignment vertical="top" wrapText="1"/>
    </xf>
    <xf numFmtId="0" fontId="7" fillId="6" borderId="23" xfId="0" applyFont="1" applyFill="1" applyBorder="1" applyAlignment="1">
      <alignment vertical="top" wrapText="1"/>
    </xf>
    <xf numFmtId="0" fontId="30" fillId="6" borderId="4" xfId="0" applyFont="1" applyFill="1" applyBorder="1" applyAlignment="1">
      <alignment horizontal="center" vertical="top" wrapText="1"/>
    </xf>
    <xf numFmtId="0" fontId="46" fillId="6" borderId="1" xfId="2" applyFont="1" applyFill="1" applyBorder="1" applyAlignment="1" applyProtection="1">
      <alignment vertical="top" wrapText="1"/>
    </xf>
    <xf numFmtId="0" fontId="31" fillId="6" borderId="1" xfId="0" applyFont="1" applyFill="1" applyBorder="1" applyAlignment="1">
      <alignment horizontal="center" vertical="top" wrapText="1"/>
    </xf>
    <xf numFmtId="0" fontId="15" fillId="0" borderId="5" xfId="0" applyFont="1" applyBorder="1" applyAlignment="1">
      <alignment horizontal="left" vertical="top" wrapText="1"/>
    </xf>
    <xf numFmtId="0" fontId="15" fillId="0" borderId="21" xfId="0" applyFont="1" applyBorder="1" applyAlignment="1">
      <alignment horizontal="left" vertical="top" wrapText="1"/>
    </xf>
    <xf numFmtId="0" fontId="45" fillId="6" borderId="23" xfId="0" applyFont="1" applyFill="1" applyBorder="1" applyAlignment="1">
      <alignment horizontal="left" vertical="top" wrapText="1"/>
    </xf>
    <xf numFmtId="0" fontId="7" fillId="6" borderId="9" xfId="0" applyFont="1" applyFill="1" applyBorder="1" applyAlignment="1">
      <alignment vertical="top" wrapText="1"/>
    </xf>
    <xf numFmtId="0" fontId="35" fillId="6" borderId="6" xfId="0" applyFont="1" applyFill="1" applyBorder="1" applyAlignment="1">
      <alignment vertical="top" wrapText="1"/>
    </xf>
    <xf numFmtId="0" fontId="15" fillId="0" borderId="6" xfId="0" applyFont="1" applyBorder="1" applyAlignment="1">
      <alignment horizontal="left" vertical="top" wrapText="1"/>
    </xf>
    <xf numFmtId="0" fontId="15" fillId="6" borderId="6" xfId="0" applyFont="1" applyFill="1" applyBorder="1" applyAlignment="1">
      <alignment vertical="top" wrapText="1"/>
    </xf>
    <xf numFmtId="0" fontId="7" fillId="6" borderId="2" xfId="0" applyFont="1" applyFill="1" applyBorder="1" applyAlignment="1">
      <alignment vertical="top" wrapText="1"/>
    </xf>
    <xf numFmtId="0" fontId="35" fillId="4" borderId="1" xfId="0" applyFont="1" applyFill="1" applyBorder="1" applyAlignment="1">
      <alignment horizontal="left" vertical="top" wrapText="1"/>
    </xf>
    <xf numFmtId="0" fontId="10" fillId="0" borderId="1" xfId="0" applyFont="1" applyBorder="1" applyAlignment="1">
      <alignment horizontal="center" vertical="center"/>
    </xf>
    <xf numFmtId="0" fontId="15" fillId="0" borderId="7" xfId="0" applyFont="1" applyBorder="1" applyAlignment="1">
      <alignment horizontal="left" vertical="top" wrapText="1"/>
    </xf>
    <xf numFmtId="0" fontId="40" fillId="4" borderId="1" xfId="0" applyFont="1" applyFill="1" applyBorder="1" applyAlignment="1">
      <alignment horizontal="left" vertical="top" wrapText="1"/>
    </xf>
    <xf numFmtId="0" fontId="15" fillId="12" borderId="1" xfId="0" applyFont="1" applyFill="1" applyBorder="1" applyAlignment="1">
      <alignment horizontal="center" vertical="top" wrapText="1"/>
    </xf>
    <xf numFmtId="0" fontId="13" fillId="0" borderId="0" xfId="0" applyFont="1" applyFill="1" applyAlignment="1">
      <alignment horizontal="center" vertical="top"/>
    </xf>
    <xf numFmtId="0" fontId="10" fillId="0" borderId="7" xfId="0" applyFont="1" applyFill="1" applyBorder="1" applyAlignment="1">
      <alignment horizontal="center" vertical="center" wrapText="1"/>
    </xf>
    <xf numFmtId="0" fontId="13" fillId="0" borderId="1" xfId="0" applyFont="1" applyFill="1" applyBorder="1" applyAlignment="1">
      <alignment horizontal="center" vertical="top"/>
    </xf>
    <xf numFmtId="0" fontId="14" fillId="0" borderId="1" xfId="0" applyFont="1" applyFill="1" applyBorder="1" applyAlignment="1">
      <alignment horizontal="center" vertical="top" wrapText="1"/>
    </xf>
    <xf numFmtId="0" fontId="13" fillId="0" borderId="1" xfId="0" applyFont="1" applyFill="1" applyBorder="1" applyAlignment="1">
      <alignment horizontal="left" vertical="top"/>
    </xf>
    <xf numFmtId="164" fontId="13" fillId="0" borderId="0" xfId="0" applyNumberFormat="1" applyFont="1" applyAlignment="1">
      <alignment horizontal="center" vertical="top"/>
    </xf>
    <xf numFmtId="164" fontId="13" fillId="0" borderId="1" xfId="0" applyNumberFormat="1" applyFont="1" applyFill="1" applyBorder="1" applyAlignment="1">
      <alignment horizontal="center" vertical="top"/>
    </xf>
    <xf numFmtId="0" fontId="7" fillId="6" borderId="1" xfId="0" applyFont="1" applyFill="1" applyBorder="1" applyAlignment="1">
      <alignment horizontal="justify" vertical="top" wrapText="1"/>
    </xf>
    <xf numFmtId="164" fontId="7" fillId="0" borderId="1" xfId="0" applyNumberFormat="1" applyFont="1" applyFill="1" applyBorder="1" applyAlignment="1">
      <alignment horizontal="center" vertical="top" wrapText="1"/>
    </xf>
    <xf numFmtId="0" fontId="7" fillId="7" borderId="1" xfId="0" applyFont="1" applyFill="1" applyBorder="1" applyAlignment="1">
      <alignment horizontal="left" vertical="top" wrapText="1"/>
    </xf>
    <xf numFmtId="0" fontId="7" fillId="4" borderId="7" xfId="0" applyFont="1" applyFill="1" applyBorder="1" applyAlignment="1">
      <alignment horizontal="left" vertical="top" wrapText="1"/>
    </xf>
    <xf numFmtId="0" fontId="15" fillId="6" borderId="1" xfId="7" applyFont="1" applyFill="1" applyBorder="1" applyAlignment="1">
      <alignment horizontal="left" vertical="top" wrapText="1"/>
    </xf>
    <xf numFmtId="10" fontId="15" fillId="6" borderId="9" xfId="0" applyNumberFormat="1" applyFont="1" applyFill="1" applyBorder="1" applyAlignment="1">
      <alignment horizontal="center" vertical="top" wrapText="1"/>
    </xf>
    <xf numFmtId="0" fontId="40" fillId="4" borderId="1" xfId="0" applyFont="1" applyFill="1" applyBorder="1" applyAlignment="1">
      <alignment horizontal="center" vertical="top" wrapText="1"/>
    </xf>
    <xf numFmtId="0" fontId="7" fillId="4" borderId="6" xfId="0" applyFont="1" applyFill="1" applyBorder="1" applyAlignment="1">
      <alignment horizontal="center" vertical="top" wrapText="1"/>
    </xf>
    <xf numFmtId="165" fontId="15" fillId="4" borderId="1" xfId="5" applyNumberFormat="1" applyFont="1" applyFill="1" applyBorder="1" applyAlignment="1">
      <alignment horizontal="center" vertical="top" wrapText="1"/>
    </xf>
    <xf numFmtId="3" fontId="13" fillId="0" borderId="0" xfId="0" applyNumberFormat="1" applyFont="1" applyAlignment="1">
      <alignment horizontal="center"/>
    </xf>
    <xf numFmtId="1" fontId="7" fillId="6" borderId="1" xfId="0" applyNumberFormat="1" applyFont="1" applyFill="1" applyBorder="1" applyAlignment="1">
      <alignment horizontal="center" vertical="top" wrapText="1"/>
    </xf>
    <xf numFmtId="167" fontId="7" fillId="6" borderId="1" xfId="0" applyNumberFormat="1" applyFont="1" applyFill="1" applyBorder="1" applyAlignment="1">
      <alignment horizontal="left" vertical="top" wrapText="1"/>
    </xf>
    <xf numFmtId="0" fontId="40" fillId="0" borderId="1" xfId="0" applyFont="1" applyFill="1" applyBorder="1" applyAlignment="1">
      <alignment horizontal="center" vertical="top" wrapText="1"/>
    </xf>
    <xf numFmtId="0" fontId="15" fillId="0" borderId="6" xfId="0" applyFont="1" applyFill="1" applyBorder="1" applyAlignment="1">
      <alignment horizontal="center" vertical="top" wrapText="1"/>
    </xf>
    <xf numFmtId="0" fontId="30" fillId="4" borderId="23" xfId="0" applyFont="1" applyFill="1" applyBorder="1" applyAlignment="1">
      <alignment horizontal="left" vertical="top" wrapText="1"/>
    </xf>
    <xf numFmtId="0" fontId="15" fillId="6" borderId="4" xfId="0" applyFont="1" applyFill="1" applyBorder="1" applyAlignment="1">
      <alignment horizontal="center" vertical="top" wrapText="1"/>
    </xf>
    <xf numFmtId="0" fontId="15" fillId="6" borderId="1" xfId="0" applyFont="1" applyFill="1" applyBorder="1" applyAlignment="1">
      <alignment horizontal="center" vertical="top" wrapText="1"/>
    </xf>
    <xf numFmtId="0" fontId="7" fillId="0" borderId="1" xfId="0" applyFont="1" applyBorder="1" applyAlignment="1">
      <alignment horizontal="center" vertical="top" wrapText="1"/>
    </xf>
    <xf numFmtId="0" fontId="15" fillId="6" borderId="1" xfId="0" applyFont="1" applyFill="1" applyBorder="1" applyAlignment="1">
      <alignment horizontal="center" vertical="top" wrapText="1"/>
    </xf>
    <xf numFmtId="164" fontId="0" fillId="0" borderId="0" xfId="0" applyNumberFormat="1" applyAlignment="1">
      <alignment horizontal="center"/>
    </xf>
    <xf numFmtId="164" fontId="30" fillId="0" borderId="3" xfId="0" applyNumberFormat="1" applyFont="1" applyFill="1" applyBorder="1" applyAlignment="1">
      <alignment horizontal="center" vertical="top"/>
    </xf>
    <xf numFmtId="164" fontId="30" fillId="0" borderId="3" xfId="0" applyNumberFormat="1" applyFont="1" applyFill="1" applyBorder="1" applyAlignment="1">
      <alignment horizontal="center" vertical="top" wrapText="1"/>
    </xf>
    <xf numFmtId="166" fontId="30" fillId="4" borderId="1" xfId="0" applyNumberFormat="1" applyFont="1" applyFill="1" applyBorder="1" applyAlignment="1">
      <alignment horizontal="center" vertical="top"/>
    </xf>
    <xf numFmtId="164" fontId="0" fillId="0" borderId="0" xfId="0" applyNumberFormat="1"/>
    <xf numFmtId="0" fontId="7" fillId="4" borderId="7" xfId="0" applyFont="1" applyFill="1" applyBorder="1" applyAlignment="1">
      <alignment horizontal="center" vertical="top" wrapText="1"/>
    </xf>
    <xf numFmtId="0" fontId="15" fillId="4" borderId="7" xfId="0" applyFont="1" applyFill="1" applyBorder="1" applyAlignment="1">
      <alignment horizontal="left" vertical="top" wrapText="1"/>
    </xf>
    <xf numFmtId="0" fontId="15" fillId="4" borderId="7" xfId="0" applyFont="1" applyFill="1" applyBorder="1" applyAlignment="1">
      <alignment horizontal="center" vertical="top" wrapText="1"/>
    </xf>
    <xf numFmtId="0" fontId="7" fillId="4" borderId="7" xfId="0" applyFont="1" applyFill="1" applyBorder="1" applyAlignment="1">
      <alignment horizontal="center" vertical="top"/>
    </xf>
    <xf numFmtId="0" fontId="14" fillId="0" borderId="1" xfId="0" applyFont="1" applyFill="1" applyBorder="1" applyAlignment="1">
      <alignment horizontal="center" vertical="center" wrapText="1"/>
    </xf>
    <xf numFmtId="0" fontId="35" fillId="4" borderId="1" xfId="0" applyFont="1" applyFill="1" applyBorder="1" applyAlignment="1">
      <alignment horizontal="center" vertical="top" wrapText="1"/>
    </xf>
    <xf numFmtId="164" fontId="13" fillId="0" borderId="0" xfId="0" applyNumberFormat="1" applyFont="1" applyFill="1" applyAlignment="1">
      <alignment horizontal="center"/>
    </xf>
    <xf numFmtId="0" fontId="15" fillId="6" borderId="1" xfId="0" applyFont="1" applyFill="1" applyBorder="1" applyAlignment="1">
      <alignment horizontal="justify" vertical="top" wrapText="1"/>
    </xf>
    <xf numFmtId="0" fontId="15" fillId="6" borderId="4" xfId="0" applyFont="1" applyFill="1" applyBorder="1" applyAlignment="1">
      <alignment horizontal="justify" vertical="top" wrapText="1"/>
    </xf>
    <xf numFmtId="0" fontId="7" fillId="6" borderId="4" xfId="0" applyFont="1" applyFill="1" applyBorder="1" applyAlignment="1">
      <alignment vertical="top"/>
    </xf>
    <xf numFmtId="14" fontId="7" fillId="6" borderId="4" xfId="0" applyNumberFormat="1" applyFont="1" applyFill="1" applyBorder="1" applyAlignment="1">
      <alignment horizontal="center" vertical="top" wrapText="1"/>
    </xf>
    <xf numFmtId="0" fontId="47" fillId="6" borderId="9" xfId="0" applyFont="1" applyFill="1" applyBorder="1" applyAlignment="1">
      <alignment horizontal="center" vertical="top"/>
    </xf>
    <xf numFmtId="0" fontId="7" fillId="6" borderId="4" xfId="0" applyFont="1" applyFill="1" applyBorder="1" applyAlignment="1">
      <alignment vertical="top" wrapText="1"/>
    </xf>
    <xf numFmtId="0" fontId="7" fillId="6" borderId="30" xfId="0" applyFont="1" applyFill="1" applyBorder="1" applyAlignment="1">
      <alignment vertical="top"/>
    </xf>
    <xf numFmtId="0" fontId="15" fillId="0" borderId="1" xfId="0" applyFont="1" applyFill="1" applyBorder="1" applyAlignment="1">
      <alignment horizontal="left" vertical="top" wrapText="1"/>
    </xf>
    <xf numFmtId="0" fontId="15" fillId="0" borderId="4" xfId="0" applyFont="1" applyFill="1" applyBorder="1" applyAlignment="1">
      <alignment horizontal="left" vertical="top" wrapText="1"/>
    </xf>
    <xf numFmtId="0" fontId="7" fillId="0" borderId="4" xfId="0" applyFont="1" applyFill="1" applyBorder="1" applyAlignment="1">
      <alignment horizontal="center" vertical="top"/>
    </xf>
    <xf numFmtId="0" fontId="15" fillId="4" borderId="4" xfId="0" applyFont="1" applyFill="1" applyBorder="1" applyAlignment="1">
      <alignment vertical="top" wrapText="1"/>
    </xf>
    <xf numFmtId="1" fontId="35" fillId="4" borderId="23" xfId="0" applyNumberFormat="1" applyFont="1" applyFill="1" applyBorder="1" applyAlignment="1">
      <alignment horizontal="center" vertical="top" shrinkToFit="1"/>
    </xf>
    <xf numFmtId="0" fontId="7" fillId="4" borderId="9" xfId="0" applyFont="1" applyFill="1" applyBorder="1" applyAlignment="1">
      <alignment horizontal="center" vertical="top"/>
    </xf>
    <xf numFmtId="0" fontId="7" fillId="4" borderId="6" xfId="0" applyFont="1" applyFill="1" applyBorder="1" applyAlignment="1">
      <alignment horizontal="center" vertical="top"/>
    </xf>
    <xf numFmtId="0" fontId="7" fillId="4" borderId="4" xfId="0" applyFont="1" applyFill="1" applyBorder="1" applyAlignment="1">
      <alignment vertical="top" wrapText="1"/>
    </xf>
    <xf numFmtId="166" fontId="0" fillId="0" borderId="0" xfId="0" applyNumberFormat="1" applyAlignment="1">
      <alignment horizontal="center"/>
    </xf>
    <xf numFmtId="166" fontId="13" fillId="4" borderId="1" xfId="0" applyNumberFormat="1" applyFont="1" applyFill="1" applyBorder="1" applyAlignment="1">
      <alignment horizontal="center" vertical="top"/>
    </xf>
    <xf numFmtId="166" fontId="0" fillId="0" borderId="0" xfId="0" applyNumberFormat="1"/>
    <xf numFmtId="1" fontId="0" fillId="0" borderId="0" xfId="0" applyNumberFormat="1" applyAlignment="1">
      <alignment horizontal="center"/>
    </xf>
    <xf numFmtId="1" fontId="7" fillId="6" borderId="9" xfId="0" applyNumberFormat="1" applyFont="1" applyFill="1" applyBorder="1" applyAlignment="1">
      <alignment horizontal="center" vertical="top"/>
    </xf>
    <xf numFmtId="1" fontId="7" fillId="6" borderId="23" xfId="0" applyNumberFormat="1" applyFont="1" applyFill="1" applyBorder="1" applyAlignment="1">
      <alignment horizontal="center" vertical="top"/>
    </xf>
    <xf numFmtId="0" fontId="13" fillId="0" borderId="1" xfId="0" applyFont="1" applyBorder="1" applyAlignment="1">
      <alignment horizontal="center" vertical="top"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xf>
    <xf numFmtId="0" fontId="15" fillId="6" borderId="1" xfId="0" applyFont="1" applyFill="1" applyBorder="1" applyAlignment="1">
      <alignment horizontal="center" vertical="top" wrapText="1"/>
    </xf>
    <xf numFmtId="0" fontId="7" fillId="0" borderId="1" xfId="0" applyFont="1" applyBorder="1" applyAlignment="1">
      <alignment horizontal="left" vertical="top" wrapText="1"/>
    </xf>
    <xf numFmtId="0" fontId="7" fillId="0" borderId="1" xfId="0" applyFont="1" applyBorder="1" applyAlignment="1">
      <alignment horizontal="center" vertical="center" wrapText="1"/>
    </xf>
    <xf numFmtId="0" fontId="15" fillId="4" borderId="6" xfId="0" applyFont="1" applyFill="1" applyBorder="1" applyAlignment="1">
      <alignment horizontal="center" vertical="top" wrapText="1"/>
    </xf>
    <xf numFmtId="0" fontId="15" fillId="4" borderId="16" xfId="0" applyFont="1" applyFill="1" applyBorder="1" applyAlignment="1">
      <alignment vertical="center" wrapText="1"/>
    </xf>
    <xf numFmtId="0" fontId="18" fillId="6" borderId="1" xfId="0" applyFont="1" applyFill="1" applyBorder="1" applyAlignment="1">
      <alignment vertical="top"/>
    </xf>
    <xf numFmtId="1" fontId="43" fillId="4" borderId="23" xfId="0" applyNumberFormat="1" applyFont="1" applyFill="1" applyBorder="1" applyAlignment="1">
      <alignment horizontal="center" vertical="top" shrinkToFit="1"/>
    </xf>
    <xf numFmtId="0" fontId="30" fillId="4" borderId="23" xfId="0" applyFont="1" applyFill="1" applyBorder="1" applyAlignment="1">
      <alignment horizontal="center" vertical="top" wrapText="1"/>
    </xf>
    <xf numFmtId="0" fontId="18" fillId="0" borderId="1" xfId="0" applyFont="1" applyBorder="1" applyAlignment="1">
      <alignment horizontal="left" vertical="top"/>
    </xf>
    <xf numFmtId="0" fontId="15" fillId="6" borderId="16" xfId="0" applyFont="1" applyFill="1" applyBorder="1" applyAlignment="1">
      <alignment horizontal="left" vertical="top" wrapText="1"/>
    </xf>
    <xf numFmtId="0" fontId="15" fillId="6" borderId="17" xfId="0" applyFont="1" applyFill="1" applyBorder="1" applyAlignment="1">
      <alignment horizontal="left" vertical="top" wrapText="1"/>
    </xf>
    <xf numFmtId="0" fontId="15" fillId="6" borderId="18" xfId="0" applyFont="1" applyFill="1" applyBorder="1" applyAlignment="1">
      <alignment horizontal="left" vertical="top" wrapText="1"/>
    </xf>
    <xf numFmtId="0" fontId="8" fillId="0" borderId="1" xfId="0" applyFont="1" applyBorder="1" applyAlignment="1">
      <alignment horizontal="center"/>
    </xf>
    <xf numFmtId="0" fontId="9" fillId="0" borderId="1" xfId="0" applyFont="1" applyBorder="1" applyAlignment="1">
      <alignment horizont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3" fillId="0" borderId="4" xfId="0" applyFont="1" applyBorder="1" applyAlignment="1">
      <alignment horizontal="center" vertical="top" wrapText="1"/>
    </xf>
    <xf numFmtId="0" fontId="13" fillId="0" borderId="6" xfId="0" applyFont="1" applyBorder="1" applyAlignment="1">
      <alignment horizontal="center" vertical="top"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2" xfId="0" applyFont="1" applyBorder="1" applyAlignment="1">
      <alignment horizontal="center" vertical="top" wrapText="1"/>
    </xf>
    <xf numFmtId="0" fontId="13" fillId="0" borderId="7" xfId="0" applyFont="1" applyBorder="1" applyAlignment="1">
      <alignment horizontal="center" vertical="top" wrapText="1"/>
    </xf>
    <xf numFmtId="0" fontId="13" fillId="0" borderId="1" xfId="0" applyFont="1" applyBorder="1" applyAlignment="1">
      <alignment horizontal="center" vertical="top" wrapText="1"/>
    </xf>
    <xf numFmtId="0" fontId="18" fillId="4" borderId="1" xfId="0" applyFont="1" applyFill="1" applyBorder="1" applyAlignment="1">
      <alignment horizontal="left" vertical="top"/>
    </xf>
    <xf numFmtId="0" fontId="10" fillId="0" borderId="1" xfId="0" applyFont="1" applyBorder="1" applyAlignment="1">
      <alignment horizontal="center" vertical="center"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3" fillId="0" borderId="1" xfId="0" applyFont="1" applyBorder="1" applyAlignment="1">
      <alignment horizontal="left" vertical="center" wrapText="1"/>
    </xf>
    <xf numFmtId="0" fontId="13" fillId="0" borderId="1" xfId="0" applyFont="1" applyBorder="1" applyAlignment="1">
      <alignment horizontal="left" vertical="top" wrapText="1"/>
    </xf>
    <xf numFmtId="0" fontId="12" fillId="0" borderId="0" xfId="0" applyFont="1" applyAlignment="1">
      <alignment horizontal="left" vertical="top" wrapText="1"/>
    </xf>
    <xf numFmtId="0" fontId="13" fillId="0" borderId="1" xfId="0" applyFont="1" applyBorder="1" applyAlignment="1">
      <alignment horizontal="center" vertical="center" wrapText="1"/>
    </xf>
    <xf numFmtId="0" fontId="8" fillId="0" borderId="10" xfId="0" applyFont="1" applyBorder="1" applyAlignment="1">
      <alignment horizontal="center" vertical="center"/>
    </xf>
    <xf numFmtId="0" fontId="8" fillId="0" borderId="0" xfId="0" applyFont="1" applyAlignment="1">
      <alignment horizontal="center" vertical="center"/>
    </xf>
    <xf numFmtId="0" fontId="10" fillId="0" borderId="1" xfId="0" applyFont="1" applyBorder="1" applyAlignment="1">
      <alignment horizontal="left" vertical="center" wrapText="1"/>
    </xf>
    <xf numFmtId="0" fontId="8" fillId="0" borderId="11" xfId="0" applyFont="1" applyBorder="1" applyAlignment="1">
      <alignment horizontal="center"/>
    </xf>
    <xf numFmtId="0" fontId="8" fillId="0" borderId="12" xfId="0" applyFont="1" applyBorder="1" applyAlignment="1">
      <alignment horizontal="center"/>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3" xfId="0" applyFont="1" applyBorder="1" applyAlignment="1">
      <alignment horizontal="center" vertical="top" wrapText="1"/>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6" fillId="0" borderId="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9" xfId="0" applyFont="1" applyBorder="1" applyAlignment="1">
      <alignment horizontal="left" vertical="center" wrapText="1"/>
    </xf>
    <xf numFmtId="0" fontId="11" fillId="0" borderId="9" xfId="0" applyFont="1" applyBorder="1" applyAlignment="1">
      <alignment horizontal="left" vertical="top" wrapText="1"/>
    </xf>
    <xf numFmtId="0" fontId="12" fillId="0" borderId="9" xfId="0" applyFont="1" applyBorder="1" applyAlignment="1">
      <alignment horizontal="left" vertical="top" wrapText="1"/>
    </xf>
    <xf numFmtId="0" fontId="13" fillId="0" borderId="16" xfId="0" applyFont="1" applyBorder="1" applyAlignment="1">
      <alignment horizontal="left" vertical="top" wrapText="1"/>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center" vertical="top" wrapText="1"/>
    </xf>
    <xf numFmtId="0" fontId="13" fillId="0" borderId="16" xfId="0" applyFont="1" applyBorder="1" applyAlignment="1">
      <alignment horizontal="left" vertical="top"/>
    </xf>
    <xf numFmtId="0" fontId="13" fillId="0" borderId="17" xfId="0" applyFont="1" applyBorder="1" applyAlignment="1">
      <alignment horizontal="left" vertical="top"/>
    </xf>
    <xf numFmtId="0" fontId="13" fillId="0" borderId="9" xfId="0" applyFont="1" applyBorder="1" applyAlignment="1">
      <alignment horizontal="left" vertical="top" wrapText="1"/>
    </xf>
    <xf numFmtId="0" fontId="13" fillId="0" borderId="9" xfId="0" applyFont="1" applyBorder="1" applyAlignment="1">
      <alignment horizontal="center" vertical="center" wrapText="1"/>
    </xf>
    <xf numFmtId="0" fontId="13" fillId="0" borderId="16" xfId="0" applyFont="1" applyBorder="1" applyAlignment="1">
      <alignment horizontal="center" vertical="top" wrapText="1"/>
    </xf>
    <xf numFmtId="0" fontId="8" fillId="0" borderId="10" xfId="0" applyFont="1" applyBorder="1" applyAlignment="1">
      <alignment horizontal="center"/>
    </xf>
    <xf numFmtId="0" fontId="8" fillId="0" borderId="0" xfId="0" applyFont="1" applyAlignment="1">
      <alignment horizontal="center"/>
    </xf>
    <xf numFmtId="0" fontId="12" fillId="0" borderId="1" xfId="0" applyFont="1" applyBorder="1" applyAlignment="1">
      <alignment horizontal="left" vertical="top" wrapText="1"/>
    </xf>
    <xf numFmtId="0" fontId="13" fillId="0" borderId="13" xfId="0" applyFont="1" applyBorder="1" applyAlignment="1">
      <alignment horizontal="center" vertical="top" wrapText="1"/>
    </xf>
    <xf numFmtId="0" fontId="13" fillId="0" borderId="14" xfId="0" applyFont="1" applyBorder="1" applyAlignment="1">
      <alignment horizontal="center" vertical="top" wrapText="1"/>
    </xf>
    <xf numFmtId="0" fontId="13" fillId="0" borderId="15" xfId="0" applyFont="1" applyBorder="1" applyAlignment="1">
      <alignment horizontal="center" vertical="top" wrapText="1"/>
    </xf>
    <xf numFmtId="0" fontId="13" fillId="0" borderId="10" xfId="0" applyFont="1" applyBorder="1" applyAlignment="1">
      <alignment horizontal="center" vertical="top" wrapText="1"/>
    </xf>
    <xf numFmtId="0" fontId="13" fillId="0" borderId="0" xfId="0" applyFont="1" applyAlignment="1">
      <alignment horizontal="center" vertical="top" wrapText="1"/>
    </xf>
    <xf numFmtId="0" fontId="13" fillId="0" borderId="19" xfId="0" applyFont="1" applyBorder="1" applyAlignment="1">
      <alignment horizontal="center" vertical="top" wrapText="1"/>
    </xf>
    <xf numFmtId="0" fontId="13" fillId="0" borderId="11" xfId="0" applyFont="1" applyBorder="1" applyAlignment="1">
      <alignment horizontal="center" vertical="top" wrapText="1"/>
    </xf>
    <xf numFmtId="0" fontId="13" fillId="0" borderId="12" xfId="0" applyFont="1" applyBorder="1" applyAlignment="1">
      <alignment horizontal="center" vertical="top" wrapText="1"/>
    </xf>
    <xf numFmtId="0" fontId="13" fillId="0" borderId="20" xfId="0" applyFont="1" applyBorder="1" applyAlignment="1">
      <alignment horizontal="center" vertical="top" wrapText="1"/>
    </xf>
    <xf numFmtId="0" fontId="13" fillId="0" borderId="13" xfId="0" applyFont="1" applyFill="1" applyBorder="1" applyAlignment="1">
      <alignment horizontal="center" vertical="top" wrapText="1"/>
    </xf>
    <xf numFmtId="0" fontId="13" fillId="0" borderId="14" xfId="0" applyFont="1" applyFill="1" applyBorder="1" applyAlignment="1">
      <alignment horizontal="center" vertical="top" wrapText="1"/>
    </xf>
    <xf numFmtId="0" fontId="13" fillId="0" borderId="10" xfId="0" applyFont="1" applyFill="1" applyBorder="1" applyAlignment="1">
      <alignment horizontal="center" vertical="top" wrapText="1"/>
    </xf>
    <xf numFmtId="0" fontId="13" fillId="0" borderId="0" xfId="0" applyFont="1" applyFill="1" applyAlignment="1">
      <alignment horizontal="center" vertical="top" wrapText="1"/>
    </xf>
    <xf numFmtId="0" fontId="13" fillId="0" borderId="11" xfId="0" applyFont="1" applyFill="1" applyBorder="1" applyAlignment="1">
      <alignment horizontal="center" vertical="top" wrapText="1"/>
    </xf>
    <xf numFmtId="0" fontId="13" fillId="0" borderId="12" xfId="0"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1" xfId="0" applyFont="1" applyBorder="1" applyAlignment="1">
      <alignment horizontal="left" vertical="top"/>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5" fillId="6" borderId="4" xfId="0" applyFont="1" applyFill="1" applyBorder="1" applyAlignment="1">
      <alignment horizontal="center" vertical="top" wrapText="1"/>
    </xf>
    <xf numFmtId="0" fontId="7" fillId="6" borderId="6" xfId="0" applyFont="1" applyFill="1" applyBorder="1" applyAlignment="1">
      <alignment horizontal="center" vertical="top" wrapText="1"/>
    </xf>
    <xf numFmtId="0" fontId="8" fillId="0" borderId="11" xfId="0" applyFont="1" applyBorder="1" applyAlignment="1">
      <alignment horizontal="center" vertical="top"/>
    </xf>
    <xf numFmtId="0" fontId="10" fillId="0" borderId="1" xfId="0" applyFont="1" applyBorder="1" applyAlignment="1">
      <alignment horizontal="center" vertical="top"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Fill="1" applyAlignment="1">
      <alignment horizontal="left" vertical="center" wrapText="1"/>
    </xf>
    <xf numFmtId="0" fontId="11" fillId="0" borderId="10" xfId="0" applyFont="1" applyBorder="1" applyAlignment="1">
      <alignment horizontal="left" vertical="top"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12"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3" fillId="0" borderId="0" xfId="0" applyFont="1" applyBorder="1" applyAlignment="1">
      <alignment horizontal="center" vertical="top" wrapText="1"/>
    </xf>
    <xf numFmtId="0" fontId="13" fillId="0" borderId="15" xfId="0" applyFont="1" applyFill="1" applyBorder="1" applyAlignment="1">
      <alignment horizontal="center" vertical="top" wrapText="1"/>
    </xf>
    <xf numFmtId="0" fontId="13" fillId="0" borderId="0" xfId="0" applyFont="1" applyFill="1" applyBorder="1" applyAlignment="1">
      <alignment horizontal="center" vertical="top" wrapText="1"/>
    </xf>
    <xf numFmtId="0" fontId="13" fillId="0" borderId="19" xfId="0" applyFont="1" applyFill="1" applyBorder="1" applyAlignment="1">
      <alignment horizontal="center" vertical="top" wrapText="1"/>
    </xf>
    <xf numFmtId="0" fontId="13" fillId="0" borderId="20" xfId="0" applyFont="1" applyFill="1" applyBorder="1" applyAlignment="1">
      <alignment horizontal="center" vertical="top" wrapText="1"/>
    </xf>
    <xf numFmtId="0" fontId="29" fillId="0" borderId="0" xfId="0" applyFont="1" applyAlignment="1">
      <alignment horizontal="left" vertical="top" wrapText="1"/>
    </xf>
    <xf numFmtId="0" fontId="8" fillId="0" borderId="1" xfId="0" applyFont="1" applyBorder="1" applyAlignment="1">
      <alignment horizontal="left" vertical="center" wrapText="1"/>
    </xf>
    <xf numFmtId="0" fontId="13" fillId="0" borderId="4" xfId="0" applyFont="1" applyBorder="1" applyAlignment="1">
      <alignment horizontal="left" vertical="top"/>
    </xf>
    <xf numFmtId="0" fontId="13" fillId="0" borderId="5" xfId="0" applyFont="1" applyBorder="1" applyAlignment="1">
      <alignment horizontal="left" vertical="top"/>
    </xf>
    <xf numFmtId="0" fontId="13" fillId="0" borderId="6" xfId="0" applyFont="1" applyBorder="1" applyAlignment="1">
      <alignment horizontal="left" vertical="top"/>
    </xf>
    <xf numFmtId="0" fontId="41" fillId="0" borderId="10" xfId="0" applyFont="1" applyBorder="1" applyAlignment="1">
      <alignment horizontal="center" vertical="top" wrapText="1"/>
    </xf>
    <xf numFmtId="0" fontId="41" fillId="0" borderId="0" xfId="0" applyFont="1" applyBorder="1" applyAlignment="1">
      <alignment horizontal="center"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8" fillId="0" borderId="1" xfId="0" applyFont="1" applyBorder="1" applyAlignment="1">
      <alignment horizontal="center" vertical="top" wrapText="1"/>
    </xf>
    <xf numFmtId="0" fontId="15" fillId="6" borderId="1" xfId="0" applyFont="1" applyFill="1" applyBorder="1" applyAlignment="1">
      <alignment horizontal="center" vertical="top" wrapText="1"/>
    </xf>
    <xf numFmtId="0" fontId="7" fillId="6" borderId="5" xfId="0" applyFont="1" applyFill="1" applyBorder="1" applyAlignment="1">
      <alignment horizontal="center" vertical="top" wrapText="1"/>
    </xf>
    <xf numFmtId="0" fontId="10"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32" fillId="0" borderId="4" xfId="0" applyFont="1" applyBorder="1" applyAlignment="1">
      <alignment horizontal="left" vertical="top" wrapText="1"/>
    </xf>
    <xf numFmtId="0" fontId="32" fillId="0" borderId="5" xfId="0" applyFont="1" applyBorder="1" applyAlignment="1">
      <alignment horizontal="left" vertical="top" wrapText="1"/>
    </xf>
    <xf numFmtId="0" fontId="32" fillId="0" borderId="6"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top"/>
    </xf>
    <xf numFmtId="0" fontId="7" fillId="0" borderId="19" xfId="0" applyFont="1" applyBorder="1" applyAlignment="1">
      <alignment horizontal="center" vertical="top" wrapText="1"/>
    </xf>
    <xf numFmtId="0" fontId="7" fillId="0" borderId="20" xfId="0" applyFont="1" applyBorder="1" applyAlignment="1">
      <alignment horizontal="center" vertical="top" wrapText="1"/>
    </xf>
    <xf numFmtId="0" fontId="7" fillId="0" borderId="1" xfId="0" applyFont="1" applyBorder="1" applyAlignment="1">
      <alignment horizontal="center" vertical="center" wrapText="1"/>
    </xf>
    <xf numFmtId="0" fontId="7" fillId="0" borderId="2" xfId="0" applyFont="1" applyBorder="1" applyAlignment="1">
      <alignment horizontal="center" vertical="top" wrapText="1"/>
    </xf>
    <xf numFmtId="0" fontId="7" fillId="0" borderId="7" xfId="0" applyFont="1" applyBorder="1" applyAlignment="1">
      <alignment horizontal="center" vertical="top" wrapText="1"/>
    </xf>
    <xf numFmtId="0" fontId="8" fillId="0" borderId="1" xfId="0" applyFont="1" applyBorder="1" applyAlignment="1">
      <alignment horizontal="center" vertical="center"/>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3" fillId="0" borderId="2"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7" xfId="0" applyFont="1" applyFill="1" applyBorder="1" applyAlignment="1">
      <alignment horizontal="center" vertical="top" wrapText="1"/>
    </xf>
    <xf numFmtId="0" fontId="32" fillId="0" borderId="1" xfId="0" applyFont="1" applyBorder="1" applyAlignment="1">
      <alignment horizontal="left" vertical="top" wrapText="1"/>
    </xf>
    <xf numFmtId="0" fontId="7" fillId="0" borderId="14" xfId="0" applyFont="1" applyBorder="1" applyAlignment="1">
      <alignment horizontal="center" vertical="top" wrapText="1"/>
    </xf>
    <xf numFmtId="0" fontId="7" fillId="0" borderId="15" xfId="0" applyFont="1" applyBorder="1" applyAlignment="1">
      <alignment horizontal="center" vertical="top" wrapText="1"/>
    </xf>
    <xf numFmtId="0" fontId="7" fillId="0" borderId="2"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7" xfId="0" applyFont="1" applyFill="1" applyBorder="1" applyAlignment="1">
      <alignment horizontal="center" vertical="top" wrapText="1"/>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3" xfId="0" applyFont="1" applyBorder="1" applyAlignment="1">
      <alignment horizontal="center" vertical="top" wrapText="1"/>
    </xf>
    <xf numFmtId="0" fontId="28" fillId="0" borderId="10" xfId="0" applyFont="1" applyBorder="1" applyAlignment="1">
      <alignment horizontal="center"/>
    </xf>
    <xf numFmtId="0" fontId="28" fillId="0" borderId="0" xfId="0" applyFont="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19" fillId="0" borderId="0" xfId="0" applyFont="1" applyAlignment="1">
      <alignment horizontal="left" vertical="top" wrapTex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13" fillId="0" borderId="5" xfId="0" applyFont="1" applyBorder="1" applyAlignment="1">
      <alignment horizontal="center" vertical="top" wrapText="1"/>
    </xf>
    <xf numFmtId="0" fontId="13" fillId="0" borderId="1" xfId="0" applyFont="1" applyBorder="1" applyAlignment="1">
      <alignment horizontal="center" vertical="top"/>
    </xf>
    <xf numFmtId="0" fontId="7" fillId="6" borderId="4" xfId="0" applyFont="1" applyFill="1" applyBorder="1" applyAlignment="1">
      <alignment horizontal="center" vertical="top" wrapText="1"/>
    </xf>
    <xf numFmtId="0" fontId="12" fillId="0" borderId="0" xfId="0" applyFont="1" applyAlignment="1">
      <alignment horizontal="center" vertical="top" wrapText="1"/>
    </xf>
    <xf numFmtId="0" fontId="8" fillId="0" borderId="11" xfId="0" applyFont="1" applyBorder="1" applyAlignment="1">
      <alignment horizontal="left" vertical="top"/>
    </xf>
    <xf numFmtId="0" fontId="8" fillId="0" borderId="12" xfId="0" applyFont="1" applyBorder="1" applyAlignment="1">
      <alignment horizontal="left" vertical="top"/>
    </xf>
    <xf numFmtId="0" fontId="8" fillId="0" borderId="12" xfId="0" applyFont="1" applyBorder="1" applyAlignment="1">
      <alignment horizontal="center" vertical="top"/>
    </xf>
    <xf numFmtId="0" fontId="11" fillId="0" borderId="1" xfId="0" applyFont="1" applyBorder="1" applyAlignment="1">
      <alignment horizontal="center" vertical="top" wrapText="1"/>
    </xf>
    <xf numFmtId="0" fontId="12" fillId="0" borderId="1" xfId="0" applyFont="1" applyBorder="1" applyAlignment="1">
      <alignment horizontal="center" vertical="top" wrapText="1"/>
    </xf>
  </cellXfs>
  <cellStyles count="11">
    <cellStyle name="Гиперссылка" xfId="2" builtinId="8"/>
    <cellStyle name="Обычный" xfId="0" builtinId="0"/>
    <cellStyle name="Обычный 2" xfId="1"/>
    <cellStyle name="Обычный 3" xfId="4"/>
    <cellStyle name="Обычный 4" xfId="3"/>
    <cellStyle name="Обычный 4 2" xfId="8"/>
    <cellStyle name="Обычный 5" xfId="7"/>
    <cellStyle name="Процентный" xfId="5" builtinId="5"/>
    <cellStyle name="Процентный 2" xfId="9"/>
    <cellStyle name="Финансовый" xfId="6" builtinId="3"/>
    <cellStyle name="Финансовый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8" Type="http://schemas.openxmlformats.org/officeDocument/2006/relationships/hyperlink" Target="https://zhit-vmeste.ru/map/?vid=1&amp;sub=400&amp;type=628&amp;name=&amp;addr=&amp;check_1=&amp;check_2=&amp;check_3=&amp;check_4=&amp;check_5=" TargetMode="External"/><Relationship Id="rId13" Type="http://schemas.openxmlformats.org/officeDocument/2006/relationships/hyperlink" Target="https://zhit-vmeste.ru/map/?vid=1&amp;sub=384&amp;type=598&amp;name=&amp;addr=&amp;check_1=&amp;check_2=&amp;check_3=&amp;check_4=&amp;check_5=" TargetMode="External"/><Relationship Id="rId18" Type="http://schemas.openxmlformats.org/officeDocument/2006/relationships/hyperlink" Target="https://zhit-vmeste.ru/map/?vid=1&amp;sub=341&amp;type=628&amp;name=&amp;addr=&amp;check_1=&amp;check_2=&amp;check_3=&amp;check_4=&amp;check_5=" TargetMode="External"/><Relationship Id="rId26" Type="http://schemas.openxmlformats.org/officeDocument/2006/relationships/printerSettings" Target="../printerSettings/printerSettings11.bin"/><Relationship Id="rId3" Type="http://schemas.openxmlformats.org/officeDocument/2006/relationships/hyperlink" Target="https://mintrans.nso.ru/page/3292" TargetMode="External"/><Relationship Id="rId21" Type="http://schemas.openxmlformats.org/officeDocument/2006/relationships/hyperlink" Target="https://zhit-vmeste.ru/map/?vid=1&amp;sub=361&amp;type=628&amp;name=&amp;addr=&amp;check_1=&amp;check_2=&amp;check_3=&amp;check_4=&amp;check_5=" TargetMode="External"/><Relationship Id="rId7" Type="http://schemas.openxmlformats.org/officeDocument/2006/relationships/hyperlink" Target="https://zhit-vmeste.ru/map/?vid=1&amp;sub=405" TargetMode="External"/><Relationship Id="rId12" Type="http://schemas.openxmlformats.org/officeDocument/2006/relationships/hyperlink" Target="https://zhit-vmeste.ru/map/?vid=2&amp;sub=385&amp;type=628&amp;name=&amp;addr=&amp;check_1=&amp;check_2=&amp;check_3=&amp;check_4=&amp;check_5=&amp;PAGEN_1=40;" TargetMode="External"/><Relationship Id="rId17" Type="http://schemas.openxmlformats.org/officeDocument/2006/relationships/hyperlink" Target="https://zhit-vmeste.ru/map/?vid=2&amp;sub=356&amp;type=628&amp;name=&amp;addr=&amp;check_1=&amp;check_2=&amp;check_3=&amp;check_4=&amp;check_5=" TargetMode="External"/><Relationship Id="rId25" Type="http://schemas.openxmlformats.org/officeDocument/2006/relationships/hyperlink" Target="https://zhit-vmeste.ru/map/?vid=1&amp;sub=373&amp;type=628&amp;name=&amp;addr=&amp;check_1=&amp;check_2=&amp;check_3=&amp;check_4=&amp;check_5=" TargetMode="External"/><Relationship Id="rId2" Type="http://schemas.openxmlformats.org/officeDocument/2006/relationships/hyperlink" Target="https://zhit-vmeste.ru/map/?vid=2&amp;sub=391&amp;type=628&amp;name=&amp;addr=&amp;check_1=&amp;check_2=&amp;check_3=&amp;check_4=&amp;check_5=" TargetMode="External"/><Relationship Id="rId16" Type="http://schemas.openxmlformats.org/officeDocument/2006/relationships/hyperlink" Target="https://zhit-vmeste.ru/" TargetMode="External"/><Relationship Id="rId20" Type="http://schemas.openxmlformats.org/officeDocument/2006/relationships/hyperlink" Target="https://ds.e-reg36.ru/" TargetMode="External"/><Relationship Id="rId1" Type="http://schemas.openxmlformats.org/officeDocument/2006/relationships/hyperlink" Target="https://zhit-vmeste.ru/map/?vid=1&amp;sub=382&amp;type=628&amp;name=&amp;addr=&amp;check_1=&amp;check_2=&amp;check_3=&amp;check_4=&amp;check_5=" TargetMode="External"/><Relationship Id="rId6" Type="http://schemas.openxmlformats.org/officeDocument/2006/relationships/hyperlink" Target="https://zhit-vmeste.ru/map/" TargetMode="External"/><Relationship Id="rId11" Type="http://schemas.openxmlformats.org/officeDocument/2006/relationships/hyperlink" Target="https://zhit-vmeste.ru/map/?vid=2&amp;sub=386&amp;type=628&amp;name=&amp;addr=&amp;check_1=&amp;check_2=&amp;check_3=&amp;check_4=&amp;check_5=" TargetMode="External"/><Relationship Id="rId24" Type="http://schemas.openxmlformats.org/officeDocument/2006/relationships/hyperlink" Target="https://zhit-vmeste.ru/map/?ELEMENT_ID=233615" TargetMode="External"/><Relationship Id="rId5" Type="http://schemas.openxmlformats.org/officeDocument/2006/relationships/hyperlink" Target="https://ds.yanao.ru/AccessibleEnv/accessmap" TargetMode="External"/><Relationship Id="rId15" Type="http://schemas.openxmlformats.org/officeDocument/2006/relationships/hyperlink" Target="https://zhit-vmeste.ru/map/?vid=2&amp;sub=363&amp;type=628&amp;name=&amp;addr=&amp;check_1=&amp;check_2=&amp;check_3=&amp;check_4=&amp;check_5=" TargetMode="External"/><Relationship Id="rId23" Type="http://schemas.openxmlformats.org/officeDocument/2006/relationships/hyperlink" Target="https://dsreda.stavregion.ru/?config=!1:14;0" TargetMode="External"/><Relationship Id="rId10" Type="http://schemas.openxmlformats.org/officeDocument/2006/relationships/hyperlink" Target="https://zhit-vmeste.ru/map/?vid=1&amp;sub=394&amp;type=628&amp;name=&amp;addr=&amp;check_1=&amp;check_2=&amp;check_3=&amp;check_4=&amp;check_5=" TargetMode="External"/><Relationship Id="rId19" Type="http://schemas.openxmlformats.org/officeDocument/2006/relationships/hyperlink" Target="https://zhit-vmeste.ru/" TargetMode="External"/><Relationship Id="rId4" Type="http://schemas.openxmlformats.org/officeDocument/2006/relationships/hyperlink" Target="https://www.city4you.spb.ru/" TargetMode="External"/><Relationship Id="rId9" Type="http://schemas.openxmlformats.org/officeDocument/2006/relationships/hyperlink" Target="https://zhit-vmeste.ru/map/?vid=1&amp;sub=397&amp;type=628&amp;name=&amp;addr=&amp;check_1=&amp;check_2=&amp;check_3=&amp;check_4=&amp;check_5=" TargetMode="External"/><Relationship Id="rId14" Type="http://schemas.openxmlformats.org/officeDocument/2006/relationships/hyperlink" Target="https://mintrans.alregn.ru/activity/transport/informatsiya-dlya-passazhirov-s-ogranichennymi-vozmozhnostyami/" TargetMode="External"/><Relationship Id="rId22" Type="http://schemas.openxmlformats.org/officeDocument/2006/relationships/hyperlink" Target="https://zhit-vmeste.ru/map/?vid=2&amp;sub=359&amp;type=628&amp;name=&amp;addr=&amp;check_1=&amp;check_2=&amp;check_3=&amp;check_4=&amp;check_5=&amp;PAGEN_1=4"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mintrud.tularegion.ru/activities/regionalnye-mery-podderzhki/" TargetMode="External"/><Relationship Id="rId13" Type="http://schemas.openxmlformats.org/officeDocument/2006/relationships/hyperlink" Target="https://mintrans.gov-murman.ru/activities/presentation/" TargetMode="External"/><Relationship Id="rId18" Type="http://schemas.openxmlformats.org/officeDocument/2006/relationships/hyperlink" Target="https://www.mt04.ru/socialnoe_razvitie/196/" TargetMode="External"/><Relationship Id="rId3" Type="http://schemas.openxmlformats.org/officeDocument/2006/relationships/hyperlink" Target="https://medsoc.adm-nao.ru/socialnaya-zashita/mery-socialnoj-podderzhki-grazhdan-v-neneckom-avtonomnom-okruge/" TargetMode="External"/><Relationship Id="rId21" Type="http://schemas.openxmlformats.org/officeDocument/2006/relationships/hyperlink" Target="https://soctrud.primorsky.ru/page/reestr_osi_i_uslug_v_prioritetnykh_sferakh_zhiznedeiatelnosti_invalidov_i_drugikh_mgn_na_territorii_primorskogo_kraia" TargetMode="External"/><Relationship Id="rId7" Type="http://schemas.openxmlformats.org/officeDocument/2006/relationships/hyperlink" Target="https://transport.ulregion.ru/" TargetMode="External"/><Relationship Id="rId12" Type="http://schemas.openxmlformats.org/officeDocument/2006/relationships/hyperlink" Target="https://mintrans.novreg.ru/activity/automobile" TargetMode="External"/><Relationship Id="rId17" Type="http://schemas.openxmlformats.org/officeDocument/2006/relationships/hyperlink" Target="https://mtseing.ru/dostupnaja-sreda" TargetMode="External"/><Relationship Id="rId2" Type="http://schemas.openxmlformats.org/officeDocument/2006/relationships/hyperlink" Target="https://www.orel-adm.ru/ru/activity/reestr-marshrutov-regulyarnykh-perevozok-goroda-orla/" TargetMode="External"/><Relationship Id="rId16" Type="http://schemas.openxmlformats.org/officeDocument/2006/relationships/hyperlink" Target="https://mintrans.avo.ru/%D0%9C%D0%BE%D0%BD%D0%B8%D1%82%D0%BE%D1%80%D0%B8%D0%BD%D0%B3%D0%B8" TargetMode="External"/><Relationship Id="rId20" Type="http://schemas.openxmlformats.org/officeDocument/2006/relationships/hyperlink" Target="https://kamgov.ru/mintrans/passazirskij-avtomobilnyj-transport/dostupnaya_sreda" TargetMode="External"/><Relationship Id="rId1" Type="http://schemas.openxmlformats.org/officeDocument/2006/relationships/hyperlink" Target="https://dtdh.kostroma.gov.ru/transportnoe-obsluzhivanie/ratifikatsiya-konventsii-o-pravakh-invalidov/" TargetMode="External"/><Relationship Id="rId6" Type="http://schemas.openxmlformats.org/officeDocument/2006/relationships/hyperlink" Target="https://dtidh.yanao.ru/activity/1892/" TargetMode="External"/><Relationship Id="rId11" Type="http://schemas.openxmlformats.org/officeDocument/2006/relationships/hyperlink" Target="https://mintrans.ryazan.gov.ru/documents/dostupnaya_sreda/" TargetMode="External"/><Relationship Id="rId5" Type="http://schemas.openxmlformats.org/officeDocument/2006/relationships/hyperlink" Target="https://www.gov.spb.ru/gov/otrasl/c_transport/informaciya-dlya-malomobilnyh-grupp-naseleniya/;" TargetMode="External"/><Relationship Id="rId15" Type="http://schemas.openxmlformats.org/officeDocument/2006/relationships/hyperlink" Target="https://mintrans.alregn.ru/activity/transport/informatsiya-dlya-passazhirov-s-ogranichennymi-vozmozhnostyami/" TargetMode="External"/><Relationship Id="rId10" Type="http://schemas.openxmlformats.org/officeDocument/2006/relationships/hyperlink" Target="https://mintrans.sakhalin.gov.ru/content/dostupnaya-sreda?cid=38" TargetMode="External"/><Relationship Id="rId19" Type="http://schemas.openxmlformats.org/officeDocument/2006/relationships/hyperlink" Target="https://eogpp-vrn.ru/" TargetMode="External"/><Relationship Id="rId4" Type="http://schemas.openxmlformats.org/officeDocument/2006/relationships/hyperlink" Target="https://www.eao.ru/" TargetMode="External"/><Relationship Id="rId9" Type="http://schemas.openxmlformats.org/officeDocument/2006/relationships/hyperlink" Target="https://&#1084;&#1072;&#1088;&#1096;&#1088;&#1091;&#1090;.&#1077;&#1082;&#1072;&#1090;&#1077;&#1088;&#1080;&#1085;&#1073;&#1091;&#1088;&#1075;.&#1088;&#1092;/index.html" TargetMode="External"/><Relationship Id="rId14" Type="http://schemas.openxmlformats.org/officeDocument/2006/relationships/hyperlink" Target="https://ui.pnzreg.ru/news/transport/2637/" TargetMode="External"/><Relationship Id="rId22" Type="http://schemas.openxmlformats.org/officeDocument/2006/relationships/hyperlink" Target="http://dorogisk.ru/?type=original,http://&#1072;&#1076;&#1084;&#1089;&#1084;&#1086;&#1089;&#1082;.&#1088;&#1092;/"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8" Type="http://schemas.openxmlformats.org/officeDocument/2006/relationships/hyperlink" Target="https://road.gov.karelia.ru/about/3931/256606/" TargetMode="External"/><Relationship Id="rId3" Type="http://schemas.openxmlformats.org/officeDocument/2006/relationships/hyperlink" Target="https://dtidh.yanao.ru/activity/1892/" TargetMode="External"/><Relationship Id="rId7" Type="http://schemas.openxmlformats.org/officeDocument/2006/relationships/hyperlink" Target="https://szn.krasnodar.ru/activity/targeted_programs/gosudarstvennaya-programma-krasnodarskogo-kraya-dostupnaya-sreda/informatsionnye-materialy2" TargetMode="External"/><Relationship Id="rId2" Type="http://schemas.openxmlformats.org/officeDocument/2006/relationships/hyperlink" Target="https://www.gov.spb.ru/gov/otrasl/c_transport/informaciya-dlya-malomobilnyh-grupp-naseleniya/" TargetMode="External"/><Relationship Id="rId1" Type="http://schemas.openxmlformats.org/officeDocument/2006/relationships/hyperlink" Target="https://www.kaluga-gov.ru/infrastruktura/dostupnaya-sreda/" TargetMode="External"/><Relationship Id="rId6" Type="http://schemas.openxmlformats.org/officeDocument/2006/relationships/hyperlink" Target="https://mintrans.alregn.ru/activity/obshchestvennye-obedineniya-invalidov-/-nauchnyy-tsentr-po-kompleksnym-transportnym-problemam-ministerstva-transporta-rossiyskoy-federatsii/" TargetMode="External"/><Relationship Id="rId5" Type="http://schemas.openxmlformats.org/officeDocument/2006/relationships/hyperlink" Target="https://ntagil.org/upload/iblock/062/qvqa62ghyjryxstebx1w1ermicxwyiuw/REESTR-.docx" TargetMode="External"/><Relationship Id="rId10" Type="http://schemas.openxmlformats.org/officeDocument/2006/relationships/printerSettings" Target="../printerSettings/printerSettings3.bin"/><Relationship Id="rId4" Type="http://schemas.openxmlformats.org/officeDocument/2006/relationships/hyperlink" Target="https://gis.72to.ru/map/osi/" TargetMode="External"/><Relationship Id="rId9" Type="http://schemas.openxmlformats.org/officeDocument/2006/relationships/hyperlink" Target="http://mintrans.org/ru/dostupnaja-sreda-dlja-invalidov/cvodnyj-reestr-luchshih-proektnyh-resheni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tabSelected="1" zoomScale="60" zoomScaleNormal="60" workbookViewId="0">
      <pane xSplit="6" ySplit="14" topLeftCell="G15" activePane="bottomRight" state="frozen"/>
      <selection pane="topRight" activeCell="G1" sqref="G1"/>
      <selection pane="bottomLeft" activeCell="A11" sqref="A11"/>
      <selection pane="bottomRight" activeCell="F15" sqref="F15"/>
    </sheetView>
  </sheetViews>
  <sheetFormatPr defaultRowHeight="15"/>
  <cols>
    <col min="1" max="1" width="5.42578125" customWidth="1"/>
    <col min="2" max="2" width="44.7109375" customWidth="1"/>
    <col min="3" max="3" width="16.7109375" customWidth="1"/>
    <col min="4" max="4" width="18.28515625" customWidth="1"/>
    <col min="5" max="5" width="6.140625" customWidth="1"/>
    <col min="6" max="6" width="118.85546875" customWidth="1"/>
    <col min="7" max="7" width="95" customWidth="1"/>
    <col min="8" max="8" width="98.5703125" customWidth="1"/>
  </cols>
  <sheetData>
    <row r="1" spans="1:8" ht="18.75">
      <c r="B1" s="578" t="s">
        <v>1512</v>
      </c>
      <c r="C1" s="578"/>
      <c r="D1" s="578"/>
      <c r="E1" s="578"/>
      <c r="F1" s="578"/>
      <c r="G1" s="578"/>
    </row>
    <row r="2" spans="1:8" ht="18.75">
      <c r="B2" s="600" t="s">
        <v>1515</v>
      </c>
      <c r="C2" s="600"/>
      <c r="D2" s="600"/>
      <c r="E2" s="600"/>
      <c r="F2" s="600"/>
      <c r="G2" s="600"/>
    </row>
    <row r="3" spans="1:8" ht="18.75">
      <c r="B3" s="575" t="s">
        <v>1513</v>
      </c>
      <c r="C3" s="575"/>
      <c r="D3" s="575"/>
      <c r="E3" s="575"/>
      <c r="F3" s="575"/>
      <c r="G3" s="575"/>
    </row>
    <row r="5" spans="1:8" ht="18.75" customHeight="1">
      <c r="A5" s="582" t="s">
        <v>0</v>
      </c>
      <c r="B5" s="583"/>
      <c r="C5" s="583"/>
      <c r="D5" s="583"/>
      <c r="E5" s="583"/>
      <c r="F5" s="583"/>
      <c r="G5" s="583"/>
      <c r="H5" s="583"/>
    </row>
    <row r="6" spans="1:8" ht="39" customHeight="1">
      <c r="A6" s="584" t="s">
        <v>1</v>
      </c>
      <c r="B6" s="584" t="s">
        <v>2</v>
      </c>
      <c r="C6" s="587" t="s">
        <v>3</v>
      </c>
      <c r="D6" s="587"/>
      <c r="E6" s="587"/>
      <c r="F6" s="587"/>
      <c r="G6" s="587"/>
      <c r="H6" s="587"/>
    </row>
    <row r="7" spans="1:8" ht="30" customHeight="1">
      <c r="A7" s="585"/>
      <c r="B7" s="585"/>
      <c r="C7" s="588" t="s">
        <v>4</v>
      </c>
      <c r="D7" s="588"/>
      <c r="E7" s="588"/>
      <c r="F7" s="588"/>
      <c r="G7" s="588"/>
      <c r="H7" s="588"/>
    </row>
    <row r="8" spans="1:8" ht="53.25" customHeight="1">
      <c r="A8" s="585"/>
      <c r="B8" s="585"/>
      <c r="C8" s="589" t="s">
        <v>5</v>
      </c>
      <c r="D8" s="590"/>
      <c r="E8" s="590"/>
      <c r="F8" s="590"/>
      <c r="G8" s="590"/>
      <c r="H8" s="591"/>
    </row>
    <row r="9" spans="1:8" ht="48.75" customHeight="1">
      <c r="A9" s="585"/>
      <c r="B9" s="585"/>
      <c r="C9" s="592" t="s">
        <v>6</v>
      </c>
      <c r="D9" s="593"/>
      <c r="E9" s="594" t="s">
        <v>7</v>
      </c>
      <c r="F9" s="595"/>
      <c r="G9" s="595"/>
      <c r="H9" s="596"/>
    </row>
    <row r="10" spans="1:8" ht="35.25" customHeight="1">
      <c r="A10" s="585"/>
      <c r="B10" s="585"/>
      <c r="C10" s="597" t="s">
        <v>8</v>
      </c>
      <c r="D10" s="597" t="s">
        <v>9</v>
      </c>
      <c r="E10" s="599" t="s">
        <v>8</v>
      </c>
      <c r="F10" s="599" t="s">
        <v>10</v>
      </c>
      <c r="G10" s="595" t="s">
        <v>9</v>
      </c>
      <c r="H10" s="596"/>
    </row>
    <row r="11" spans="1:8" ht="30">
      <c r="A11" s="586"/>
      <c r="B11" s="586"/>
      <c r="C11" s="598"/>
      <c r="D11" s="598"/>
      <c r="E11" s="599"/>
      <c r="F11" s="599"/>
      <c r="G11" s="4" t="s">
        <v>11</v>
      </c>
      <c r="H11" s="5" t="s">
        <v>12</v>
      </c>
    </row>
    <row r="12" spans="1:8" s="68" customFormat="1" ht="19.5" customHeight="1">
      <c r="A12" s="36">
        <v>1</v>
      </c>
      <c r="B12" s="36">
        <v>2</v>
      </c>
      <c r="C12" s="36">
        <v>3</v>
      </c>
      <c r="D12" s="36">
        <v>4</v>
      </c>
      <c r="E12" s="36">
        <v>5</v>
      </c>
      <c r="F12" s="36">
        <v>6</v>
      </c>
      <c r="G12" s="36">
        <v>7</v>
      </c>
      <c r="H12" s="36">
        <v>8</v>
      </c>
    </row>
    <row r="13" spans="1:8" s="117" customFormat="1" ht="15.75">
      <c r="A13" s="65">
        <v>1</v>
      </c>
      <c r="B13" s="171" t="s">
        <v>13</v>
      </c>
      <c r="C13" s="175"/>
      <c r="D13" s="175"/>
      <c r="E13" s="175"/>
      <c r="F13" s="116"/>
      <c r="G13" s="116"/>
      <c r="H13" s="116"/>
    </row>
    <row r="14" spans="1:8" s="68" customFormat="1" ht="88.5" customHeight="1">
      <c r="A14" s="76">
        <v>2</v>
      </c>
      <c r="B14" s="77" t="s">
        <v>14</v>
      </c>
      <c r="C14" s="76"/>
      <c r="D14" s="76" t="s">
        <v>375</v>
      </c>
      <c r="E14" s="76"/>
      <c r="F14" s="77"/>
      <c r="G14" s="77" t="s">
        <v>941</v>
      </c>
      <c r="H14" s="77" t="s">
        <v>942</v>
      </c>
    </row>
    <row r="15" spans="1:8" s="68" customFormat="1" ht="157.5">
      <c r="A15" s="76">
        <v>3</v>
      </c>
      <c r="B15" s="77" t="s">
        <v>15</v>
      </c>
      <c r="C15" s="76" t="s">
        <v>375</v>
      </c>
      <c r="D15" s="76"/>
      <c r="E15" s="76"/>
      <c r="F15" s="77"/>
      <c r="G15" s="77" t="s">
        <v>1235</v>
      </c>
      <c r="H15" s="77" t="s">
        <v>1236</v>
      </c>
    </row>
    <row r="16" spans="1:8" s="68" customFormat="1" ht="15.75">
      <c r="A16" s="60">
        <v>4</v>
      </c>
      <c r="B16" s="61" t="s">
        <v>16</v>
      </c>
      <c r="C16" s="60"/>
      <c r="D16" s="60"/>
      <c r="E16" s="60"/>
      <c r="F16" s="61"/>
      <c r="G16" s="61"/>
      <c r="H16" s="61"/>
    </row>
    <row r="17" spans="1:8" s="68" customFormat="1" ht="87.75" customHeight="1">
      <c r="A17" s="76">
        <v>5</v>
      </c>
      <c r="B17" s="77" t="s">
        <v>17</v>
      </c>
      <c r="C17" s="76"/>
      <c r="D17" s="76" t="s">
        <v>375</v>
      </c>
      <c r="E17" s="76"/>
      <c r="F17" s="77"/>
      <c r="G17" s="77" t="s">
        <v>1237</v>
      </c>
      <c r="H17" s="77" t="s">
        <v>1238</v>
      </c>
    </row>
    <row r="18" spans="1:8" s="68" customFormat="1" ht="15.75">
      <c r="A18" s="76">
        <v>6</v>
      </c>
      <c r="B18" s="77" t="s">
        <v>18</v>
      </c>
      <c r="C18" s="76" t="s">
        <v>375</v>
      </c>
      <c r="D18" s="76"/>
      <c r="E18" s="76" t="s">
        <v>375</v>
      </c>
      <c r="F18" s="77" t="s">
        <v>594</v>
      </c>
      <c r="G18" s="77"/>
      <c r="H18" s="77"/>
    </row>
    <row r="19" spans="1:8" s="68" customFormat="1" ht="87.75" customHeight="1">
      <c r="A19" s="76">
        <v>7</v>
      </c>
      <c r="B19" s="77" t="s">
        <v>19</v>
      </c>
      <c r="C19" s="76"/>
      <c r="D19" s="76" t="s">
        <v>375</v>
      </c>
      <c r="E19" s="76"/>
      <c r="F19" s="77"/>
      <c r="G19" s="77" t="s">
        <v>1239</v>
      </c>
      <c r="H19" s="77" t="s">
        <v>1240</v>
      </c>
    </row>
    <row r="20" spans="1:8" s="117" customFormat="1" ht="15.75">
      <c r="A20" s="65">
        <v>8</v>
      </c>
      <c r="B20" s="171" t="s">
        <v>20</v>
      </c>
      <c r="C20" s="63"/>
      <c r="D20" s="63"/>
      <c r="E20" s="175"/>
      <c r="F20" s="184"/>
      <c r="G20" s="184"/>
      <c r="H20" s="184"/>
    </row>
    <row r="21" spans="1:8" s="117" customFormat="1" ht="15.75">
      <c r="A21" s="65">
        <v>9</v>
      </c>
      <c r="B21" s="171" t="s">
        <v>21</v>
      </c>
      <c r="C21" s="63"/>
      <c r="D21" s="63"/>
      <c r="E21" s="175"/>
      <c r="F21" s="184"/>
      <c r="G21" s="184"/>
      <c r="H21" s="184"/>
    </row>
    <row r="22" spans="1:8" s="68" customFormat="1" ht="15.75">
      <c r="A22" s="76">
        <v>10</v>
      </c>
      <c r="B22" s="77" t="s">
        <v>22</v>
      </c>
      <c r="C22" s="76"/>
      <c r="D22" s="76" t="s">
        <v>375</v>
      </c>
      <c r="E22" s="76" t="s">
        <v>375</v>
      </c>
      <c r="F22" s="77"/>
      <c r="G22" s="77"/>
      <c r="H22" s="77"/>
    </row>
    <row r="23" spans="1:8" s="68" customFormat="1" ht="72" customHeight="1">
      <c r="A23" s="76">
        <v>11</v>
      </c>
      <c r="B23" s="77" t="s">
        <v>23</v>
      </c>
      <c r="C23" s="76" t="s">
        <v>375</v>
      </c>
      <c r="D23" s="76"/>
      <c r="E23" s="76"/>
      <c r="F23" s="77"/>
      <c r="G23" s="77" t="s">
        <v>1241</v>
      </c>
      <c r="H23" s="77" t="s">
        <v>1242</v>
      </c>
    </row>
    <row r="24" spans="1:8" s="117" customFormat="1" ht="15.75">
      <c r="A24" s="65">
        <v>12</v>
      </c>
      <c r="B24" s="171" t="s">
        <v>24</v>
      </c>
      <c r="C24" s="63"/>
      <c r="D24" s="63"/>
      <c r="E24" s="175"/>
      <c r="F24" s="184"/>
      <c r="G24" s="184"/>
      <c r="H24" s="184"/>
    </row>
    <row r="25" spans="1:8" s="68" customFormat="1" ht="69" customHeight="1">
      <c r="A25" s="76">
        <v>13</v>
      </c>
      <c r="B25" s="77" t="s">
        <v>25</v>
      </c>
      <c r="C25" s="76"/>
      <c r="D25" s="76" t="s">
        <v>375</v>
      </c>
      <c r="E25" s="76"/>
      <c r="F25" s="77" t="s">
        <v>1243</v>
      </c>
      <c r="G25" s="77"/>
      <c r="H25" s="77"/>
    </row>
    <row r="26" spans="1:8" s="117" customFormat="1" ht="15.75">
      <c r="A26" s="65">
        <v>14</v>
      </c>
      <c r="B26" s="171" t="s">
        <v>26</v>
      </c>
      <c r="C26" s="63"/>
      <c r="D26" s="63"/>
      <c r="E26" s="175"/>
      <c r="F26" s="184"/>
      <c r="G26" s="184"/>
      <c r="H26" s="184"/>
    </row>
    <row r="27" spans="1:8" s="68" customFormat="1" ht="37.5" customHeight="1">
      <c r="A27" s="76">
        <v>15</v>
      </c>
      <c r="B27" s="77" t="s">
        <v>27</v>
      </c>
      <c r="C27" s="76"/>
      <c r="D27" s="76" t="s">
        <v>375</v>
      </c>
      <c r="E27" s="76"/>
      <c r="F27" s="77" t="s">
        <v>1244</v>
      </c>
      <c r="G27" s="77"/>
      <c r="H27" s="77"/>
    </row>
    <row r="28" spans="1:8" s="68" customFormat="1" ht="15.75">
      <c r="A28" s="76">
        <v>16</v>
      </c>
      <c r="B28" s="77" t="s">
        <v>28</v>
      </c>
      <c r="C28" s="76"/>
      <c r="D28" s="76" t="s">
        <v>375</v>
      </c>
      <c r="E28" s="76" t="s">
        <v>375</v>
      </c>
      <c r="F28" s="77"/>
      <c r="G28" s="77"/>
      <c r="H28" s="77"/>
    </row>
    <row r="29" spans="1:8" s="117" customFormat="1" ht="15.75">
      <c r="A29" s="65">
        <v>17</v>
      </c>
      <c r="B29" s="171" t="s">
        <v>29</v>
      </c>
      <c r="C29" s="63"/>
      <c r="D29" s="63"/>
      <c r="E29" s="175"/>
      <c r="F29" s="184"/>
      <c r="G29" s="184"/>
      <c r="H29" s="184"/>
    </row>
    <row r="30" spans="1:8" s="117" customFormat="1" ht="15.75">
      <c r="A30" s="65">
        <v>18</v>
      </c>
      <c r="B30" s="171" t="s">
        <v>30</v>
      </c>
      <c r="C30" s="63"/>
      <c r="D30" s="63"/>
      <c r="E30" s="65"/>
      <c r="F30" s="185"/>
      <c r="G30" s="185"/>
      <c r="H30" s="184"/>
    </row>
    <row r="31" spans="1:8" s="68" customFormat="1" ht="47.25">
      <c r="A31" s="76">
        <v>19</v>
      </c>
      <c r="B31" s="77" t="s">
        <v>31</v>
      </c>
      <c r="C31" s="76"/>
      <c r="D31" s="76" t="s">
        <v>375</v>
      </c>
      <c r="E31" s="76"/>
      <c r="F31" s="77"/>
      <c r="G31" s="77" t="s">
        <v>1245</v>
      </c>
      <c r="H31" s="77" t="s">
        <v>1246</v>
      </c>
    </row>
    <row r="32" spans="1:8" s="68" customFormat="1" ht="220.5">
      <c r="A32" s="76">
        <v>20</v>
      </c>
      <c r="B32" s="77" t="s">
        <v>32</v>
      </c>
      <c r="C32" s="76"/>
      <c r="D32" s="76" t="s">
        <v>375</v>
      </c>
      <c r="E32" s="76"/>
      <c r="F32" s="77"/>
      <c r="G32" s="77" t="s">
        <v>1247</v>
      </c>
      <c r="H32" s="77" t="s">
        <v>1248</v>
      </c>
    </row>
    <row r="33" spans="1:8" s="68" customFormat="1" ht="31.5">
      <c r="A33" s="76">
        <v>21</v>
      </c>
      <c r="B33" s="77" t="s">
        <v>33</v>
      </c>
      <c r="C33" s="76"/>
      <c r="D33" s="76" t="s">
        <v>375</v>
      </c>
      <c r="E33" s="76"/>
      <c r="F33" s="77"/>
      <c r="G33" s="77" t="s">
        <v>1249</v>
      </c>
      <c r="H33" s="151"/>
    </row>
    <row r="34" spans="1:8" s="68" customFormat="1" ht="78.75">
      <c r="A34" s="76">
        <v>22</v>
      </c>
      <c r="B34" s="77" t="s">
        <v>34</v>
      </c>
      <c r="C34" s="76"/>
      <c r="D34" s="76" t="s">
        <v>375</v>
      </c>
      <c r="E34" s="76"/>
      <c r="F34" s="77"/>
      <c r="G34" s="77" t="s">
        <v>1250</v>
      </c>
      <c r="H34" s="77" t="s">
        <v>943</v>
      </c>
    </row>
    <row r="35" spans="1:8" s="68" customFormat="1" ht="123.75" customHeight="1">
      <c r="A35" s="76">
        <v>23</v>
      </c>
      <c r="B35" s="77" t="s">
        <v>35</v>
      </c>
      <c r="C35" s="76"/>
      <c r="D35" s="76" t="s">
        <v>375</v>
      </c>
      <c r="E35" s="76"/>
      <c r="F35" s="77"/>
      <c r="G35" s="77" t="s">
        <v>36</v>
      </c>
      <c r="H35" s="77" t="s">
        <v>1251</v>
      </c>
    </row>
    <row r="36" spans="1:8" s="68" customFormat="1" ht="47.25">
      <c r="A36" s="72">
        <v>24</v>
      </c>
      <c r="B36" s="83" t="s">
        <v>37</v>
      </c>
      <c r="C36" s="76" t="s">
        <v>375</v>
      </c>
      <c r="D36" s="76"/>
      <c r="E36" s="76"/>
      <c r="F36" s="189"/>
      <c r="G36" s="77" t="s">
        <v>944</v>
      </c>
      <c r="H36" s="77" t="s">
        <v>1252</v>
      </c>
    </row>
    <row r="37" spans="1:8" s="68" customFormat="1" ht="15.75">
      <c r="A37" s="76">
        <v>25</v>
      </c>
      <c r="B37" s="77" t="s">
        <v>38</v>
      </c>
      <c r="C37" s="76" t="s">
        <v>375</v>
      </c>
      <c r="D37" s="76"/>
      <c r="E37" s="76" t="s">
        <v>375</v>
      </c>
      <c r="F37" s="77"/>
      <c r="G37" s="77"/>
      <c r="H37" s="77"/>
    </row>
    <row r="38" spans="1:8" s="68" customFormat="1" ht="47.25">
      <c r="A38" s="54">
        <v>26</v>
      </c>
      <c r="B38" s="61" t="s">
        <v>39</v>
      </c>
      <c r="C38" s="108"/>
      <c r="D38" s="108"/>
      <c r="E38" s="108"/>
      <c r="F38" s="172"/>
      <c r="G38" s="172" t="s">
        <v>1253</v>
      </c>
      <c r="H38" s="61" t="s">
        <v>1254</v>
      </c>
    </row>
    <row r="39" spans="1:8" s="68" customFormat="1" ht="15.75">
      <c r="A39" s="54">
        <v>27</v>
      </c>
      <c r="B39" s="61" t="s">
        <v>40</v>
      </c>
      <c r="C39" s="60"/>
      <c r="D39" s="60"/>
      <c r="E39" s="62"/>
      <c r="F39" s="151"/>
      <c r="G39" s="186"/>
      <c r="H39" s="187"/>
    </row>
    <row r="40" spans="1:8" s="68" customFormat="1" ht="15.75">
      <c r="A40" s="76">
        <v>28</v>
      </c>
      <c r="B40" s="77" t="s">
        <v>41</v>
      </c>
      <c r="C40" s="76"/>
      <c r="D40" s="76" t="s">
        <v>375</v>
      </c>
      <c r="E40" s="76" t="s">
        <v>375</v>
      </c>
      <c r="F40" s="77"/>
      <c r="G40" s="77"/>
      <c r="H40" s="77"/>
    </row>
    <row r="41" spans="1:8" s="68" customFormat="1" ht="15.75">
      <c r="A41" s="76">
        <v>29</v>
      </c>
      <c r="B41" s="77" t="s">
        <v>42</v>
      </c>
      <c r="C41" s="76"/>
      <c r="D41" s="76" t="s">
        <v>375</v>
      </c>
      <c r="E41" s="76" t="s">
        <v>375</v>
      </c>
      <c r="F41" s="77"/>
      <c r="G41" s="77"/>
      <c r="H41" s="77"/>
    </row>
    <row r="42" spans="1:8" s="68" customFormat="1" ht="126">
      <c r="A42" s="76">
        <v>30</v>
      </c>
      <c r="B42" s="77" t="s">
        <v>43</v>
      </c>
      <c r="C42" s="76"/>
      <c r="D42" s="76" t="s">
        <v>375</v>
      </c>
      <c r="E42" s="76"/>
      <c r="F42" s="77"/>
      <c r="G42" s="77" t="s">
        <v>1255</v>
      </c>
      <c r="H42" s="77" t="s">
        <v>1256</v>
      </c>
    </row>
    <row r="43" spans="1:8" s="68" customFormat="1" ht="345.75" customHeight="1">
      <c r="A43" s="76">
        <v>31</v>
      </c>
      <c r="B43" s="77" t="s">
        <v>44</v>
      </c>
      <c r="C43" s="76"/>
      <c r="D43" s="76" t="s">
        <v>375</v>
      </c>
      <c r="E43" s="76"/>
      <c r="F43" s="77"/>
      <c r="G43" s="77" t="s">
        <v>1257</v>
      </c>
      <c r="H43" s="77" t="s">
        <v>1258</v>
      </c>
    </row>
    <row r="44" spans="1:8" s="68" customFormat="1" ht="15.75">
      <c r="A44" s="6">
        <v>32</v>
      </c>
      <c r="B44" s="57" t="s">
        <v>45</v>
      </c>
      <c r="C44" s="33"/>
      <c r="D44" s="33"/>
      <c r="E44" s="38"/>
      <c r="F44" s="150"/>
      <c r="G44" s="150"/>
      <c r="H44" s="150"/>
    </row>
    <row r="45" spans="1:8" s="68" customFormat="1" ht="15.75">
      <c r="A45" s="76">
        <v>33</v>
      </c>
      <c r="B45" s="77" t="s">
        <v>46</v>
      </c>
      <c r="C45" s="76" t="s">
        <v>375</v>
      </c>
      <c r="D45" s="76"/>
      <c r="E45" s="76" t="s">
        <v>375</v>
      </c>
      <c r="F45" s="77"/>
      <c r="G45" s="77"/>
      <c r="H45" s="77"/>
    </row>
    <row r="46" spans="1:8" s="68" customFormat="1" ht="15.75">
      <c r="A46" s="76">
        <v>34</v>
      </c>
      <c r="B46" s="77" t="s">
        <v>47</v>
      </c>
      <c r="C46" s="76" t="s">
        <v>375</v>
      </c>
      <c r="D46" s="76"/>
      <c r="E46" s="76" t="s">
        <v>375</v>
      </c>
      <c r="F46" s="77"/>
      <c r="G46" s="77"/>
      <c r="H46" s="77"/>
    </row>
    <row r="47" spans="1:8" s="68" customFormat="1" ht="15.75">
      <c r="A47" s="76">
        <v>35</v>
      </c>
      <c r="B47" s="77" t="s">
        <v>48</v>
      </c>
      <c r="C47" s="76"/>
      <c r="D47" s="76" t="s">
        <v>375</v>
      </c>
      <c r="E47" s="76" t="s">
        <v>375</v>
      </c>
      <c r="F47" s="77"/>
      <c r="G47" s="77"/>
      <c r="H47" s="77"/>
    </row>
    <row r="48" spans="1:8" s="68" customFormat="1" ht="15.75">
      <c r="A48" s="6">
        <v>36</v>
      </c>
      <c r="B48" s="57" t="s">
        <v>49</v>
      </c>
      <c r="C48" s="33"/>
      <c r="D48" s="33"/>
      <c r="E48" s="38"/>
      <c r="F48" s="150"/>
      <c r="G48" s="57"/>
      <c r="H48" s="57"/>
    </row>
    <row r="49" spans="1:8" s="68" customFormat="1" ht="87.75" customHeight="1">
      <c r="A49" s="76">
        <v>37</v>
      </c>
      <c r="B49" s="77" t="s">
        <v>50</v>
      </c>
      <c r="C49" s="76"/>
      <c r="D49" s="76" t="s">
        <v>375</v>
      </c>
      <c r="E49" s="76"/>
      <c r="F49" s="77"/>
      <c r="G49" s="61" t="s">
        <v>1259</v>
      </c>
      <c r="H49" s="61" t="s">
        <v>945</v>
      </c>
    </row>
    <row r="50" spans="1:8" s="68" customFormat="1" ht="78.75">
      <c r="A50" s="76">
        <v>38</v>
      </c>
      <c r="B50" s="77" t="s">
        <v>51</v>
      </c>
      <c r="C50" s="76"/>
      <c r="D50" s="76" t="s">
        <v>375</v>
      </c>
      <c r="E50" s="76"/>
      <c r="F50" s="77"/>
      <c r="G50" s="77" t="s">
        <v>1260</v>
      </c>
      <c r="H50" s="77" t="s">
        <v>1261</v>
      </c>
    </row>
    <row r="51" spans="1:8" s="68" customFormat="1" ht="15.75">
      <c r="A51" s="76">
        <v>39</v>
      </c>
      <c r="B51" s="77" t="s">
        <v>52</v>
      </c>
      <c r="C51" s="76" t="s">
        <v>375</v>
      </c>
      <c r="D51" s="76"/>
      <c r="E51" s="76" t="s">
        <v>375</v>
      </c>
      <c r="F51" s="77"/>
      <c r="G51" s="77"/>
      <c r="H51" s="77"/>
    </row>
    <row r="52" spans="1:8" s="68" customFormat="1" ht="47.25">
      <c r="A52" s="76">
        <v>40</v>
      </c>
      <c r="B52" s="77" t="s">
        <v>53</v>
      </c>
      <c r="C52" s="76" t="s">
        <v>375</v>
      </c>
      <c r="D52" s="76"/>
      <c r="E52" s="76"/>
      <c r="F52" s="77"/>
      <c r="G52" s="77" t="s">
        <v>1262</v>
      </c>
      <c r="H52" s="77" t="s">
        <v>1265</v>
      </c>
    </row>
    <row r="53" spans="1:8" s="68" customFormat="1" ht="47.25">
      <c r="A53" s="76">
        <v>41</v>
      </c>
      <c r="B53" s="77" t="s">
        <v>54</v>
      </c>
      <c r="C53" s="76" t="s">
        <v>375</v>
      </c>
      <c r="D53" s="76"/>
      <c r="E53" s="62"/>
      <c r="F53" s="151"/>
      <c r="G53" s="61" t="s">
        <v>1263</v>
      </c>
      <c r="H53" s="151"/>
    </row>
    <row r="54" spans="1:8" s="68" customFormat="1" ht="63">
      <c r="A54" s="76">
        <v>42</v>
      </c>
      <c r="B54" s="77" t="s">
        <v>55</v>
      </c>
      <c r="C54" s="76" t="s">
        <v>375</v>
      </c>
      <c r="D54" s="76"/>
      <c r="E54" s="62"/>
      <c r="F54" s="151"/>
      <c r="G54" s="151"/>
      <c r="H54" s="61" t="s">
        <v>1264</v>
      </c>
    </row>
    <row r="55" spans="1:8" s="119" customFormat="1" ht="15.75">
      <c r="A55" s="54">
        <v>43</v>
      </c>
      <c r="B55" s="130" t="s">
        <v>56</v>
      </c>
      <c r="C55" s="72"/>
      <c r="D55" s="72" t="s">
        <v>375</v>
      </c>
      <c r="E55" s="118"/>
      <c r="F55" s="188"/>
      <c r="G55" s="188"/>
      <c r="H55" s="176"/>
    </row>
    <row r="56" spans="1:8" s="68" customFormat="1" ht="15.75">
      <c r="A56" s="72">
        <v>44</v>
      </c>
      <c r="B56" s="77" t="s">
        <v>57</v>
      </c>
      <c r="C56" s="76" t="s">
        <v>375</v>
      </c>
      <c r="D56" s="76"/>
      <c r="E56" s="76" t="s">
        <v>375</v>
      </c>
      <c r="F56" s="82"/>
      <c r="G56" s="82"/>
      <c r="H56" s="82"/>
    </row>
    <row r="57" spans="1:8" s="68" customFormat="1" ht="366.75" customHeight="1">
      <c r="A57" s="72">
        <v>45</v>
      </c>
      <c r="B57" s="77" t="s">
        <v>58</v>
      </c>
      <c r="C57" s="76"/>
      <c r="D57" s="76" t="s">
        <v>375</v>
      </c>
      <c r="E57" s="78"/>
      <c r="F57" s="83" t="s">
        <v>1266</v>
      </c>
      <c r="G57" s="82"/>
      <c r="H57" s="82"/>
    </row>
    <row r="58" spans="1:8" s="68" customFormat="1" ht="54.75" customHeight="1">
      <c r="A58" s="72">
        <v>46</v>
      </c>
      <c r="B58" s="77" t="s">
        <v>59</v>
      </c>
      <c r="C58" s="76"/>
      <c r="D58" s="76" t="s">
        <v>375</v>
      </c>
      <c r="E58" s="78"/>
      <c r="F58" s="82"/>
      <c r="G58" s="83" t="s">
        <v>1267</v>
      </c>
      <c r="H58" s="83" t="s">
        <v>1268</v>
      </c>
    </row>
    <row r="59" spans="1:8" s="68" customFormat="1" ht="126">
      <c r="A59" s="72">
        <v>47</v>
      </c>
      <c r="B59" s="77" t="s">
        <v>60</v>
      </c>
      <c r="C59" s="60"/>
      <c r="D59" s="60"/>
      <c r="E59" s="78"/>
      <c r="F59" s="82"/>
      <c r="G59" s="83" t="s">
        <v>1269</v>
      </c>
      <c r="H59" s="83" t="s">
        <v>1270</v>
      </c>
    </row>
    <row r="60" spans="1:8" s="68" customFormat="1" ht="15.75">
      <c r="A60" s="54">
        <v>48</v>
      </c>
      <c r="B60" s="61" t="s">
        <v>61</v>
      </c>
      <c r="C60" s="60"/>
      <c r="D60" s="60"/>
      <c r="E60" s="62"/>
      <c r="F60" s="151"/>
      <c r="G60" s="151"/>
      <c r="H60" s="151"/>
    </row>
    <row r="61" spans="1:8" s="68" customFormat="1" ht="15.75">
      <c r="A61" s="72">
        <v>49</v>
      </c>
      <c r="B61" s="77" t="s">
        <v>62</v>
      </c>
      <c r="C61" s="76"/>
      <c r="D61" s="76" t="s">
        <v>375</v>
      </c>
      <c r="E61" s="76" t="s">
        <v>375</v>
      </c>
      <c r="F61" s="77"/>
      <c r="G61" s="82"/>
      <c r="H61" s="82"/>
    </row>
    <row r="62" spans="1:8" s="68" customFormat="1" ht="94.5">
      <c r="A62" s="72">
        <v>50</v>
      </c>
      <c r="B62" s="77" t="s">
        <v>63</v>
      </c>
      <c r="C62" s="76" t="s">
        <v>375</v>
      </c>
      <c r="D62" s="76"/>
      <c r="E62" s="78"/>
      <c r="F62" s="82"/>
      <c r="G62" s="83" t="s">
        <v>1271</v>
      </c>
      <c r="H62" s="83" t="s">
        <v>1272</v>
      </c>
    </row>
    <row r="63" spans="1:8" s="68" customFormat="1" ht="15.75">
      <c r="A63" s="72">
        <v>51</v>
      </c>
      <c r="B63" s="77" t="s">
        <v>64</v>
      </c>
      <c r="C63" s="76" t="s">
        <v>375</v>
      </c>
      <c r="D63" s="76"/>
      <c r="E63" s="76" t="s">
        <v>375</v>
      </c>
      <c r="F63" s="82"/>
      <c r="G63" s="82"/>
      <c r="H63" s="82"/>
    </row>
    <row r="64" spans="1:8" s="68" customFormat="1" ht="15.75">
      <c r="A64" s="72">
        <v>52</v>
      </c>
      <c r="B64" s="77" t="s">
        <v>65</v>
      </c>
      <c r="C64" s="76"/>
      <c r="D64" s="76" t="s">
        <v>375</v>
      </c>
      <c r="E64" s="76" t="s">
        <v>375</v>
      </c>
      <c r="F64" s="82"/>
      <c r="G64" s="82"/>
      <c r="H64" s="82"/>
    </row>
    <row r="65" spans="1:8" s="68" customFormat="1" ht="132">
      <c r="A65" s="72">
        <v>53</v>
      </c>
      <c r="B65" s="77" t="s">
        <v>66</v>
      </c>
      <c r="C65" s="71"/>
      <c r="D65" s="297" t="s">
        <v>375</v>
      </c>
      <c r="E65" s="71"/>
      <c r="F65" s="71"/>
      <c r="G65" s="71" t="s">
        <v>1465</v>
      </c>
      <c r="H65" s="71" t="s">
        <v>1466</v>
      </c>
    </row>
    <row r="66" spans="1:8" s="68" customFormat="1" ht="15.75">
      <c r="A66" s="72">
        <v>54</v>
      </c>
      <c r="B66" s="77" t="s">
        <v>67</v>
      </c>
      <c r="C66" s="76"/>
      <c r="D66" s="76" t="s">
        <v>375</v>
      </c>
      <c r="E66" s="72" t="s">
        <v>375</v>
      </c>
      <c r="F66" s="83"/>
      <c r="G66" s="177"/>
      <c r="H66" s="178"/>
    </row>
    <row r="67" spans="1:8" s="68" customFormat="1" ht="47.25">
      <c r="A67" s="72">
        <v>55</v>
      </c>
      <c r="B67" s="77" t="s">
        <v>68</v>
      </c>
      <c r="C67" s="76" t="s">
        <v>375</v>
      </c>
      <c r="D67" s="76"/>
      <c r="E67" s="78"/>
      <c r="F67" s="82"/>
      <c r="G67" s="151"/>
      <c r="H67" s="130" t="s">
        <v>1273</v>
      </c>
    </row>
    <row r="68" spans="1:8" s="68" customFormat="1" ht="15.75">
      <c r="A68" s="72">
        <v>56</v>
      </c>
      <c r="B68" s="77" t="s">
        <v>69</v>
      </c>
      <c r="C68" s="76" t="s">
        <v>375</v>
      </c>
      <c r="D68" s="76"/>
      <c r="E68" s="76" t="s">
        <v>375</v>
      </c>
      <c r="F68" s="82"/>
      <c r="G68" s="82"/>
      <c r="H68" s="82"/>
    </row>
    <row r="69" spans="1:8" s="68" customFormat="1" ht="15.75">
      <c r="A69" s="89">
        <v>57</v>
      </c>
      <c r="B69" s="95" t="s">
        <v>70</v>
      </c>
      <c r="C69" s="76" t="s">
        <v>375</v>
      </c>
      <c r="D69" s="72"/>
      <c r="E69" s="78"/>
      <c r="F69" s="82"/>
      <c r="G69" s="130" t="s">
        <v>1274</v>
      </c>
      <c r="H69" s="151" t="s">
        <v>293</v>
      </c>
    </row>
    <row r="70" spans="1:8" s="68" customFormat="1" ht="15.75">
      <c r="A70" s="72">
        <v>58</v>
      </c>
      <c r="B70" s="77" t="s">
        <v>71</v>
      </c>
      <c r="C70" s="72"/>
      <c r="D70" s="72" t="s">
        <v>375</v>
      </c>
      <c r="E70" s="72" t="s">
        <v>375</v>
      </c>
      <c r="F70" s="83"/>
      <c r="G70" s="83"/>
      <c r="H70" s="83"/>
    </row>
    <row r="71" spans="1:8" s="68" customFormat="1" ht="15.75">
      <c r="A71" s="94">
        <v>59</v>
      </c>
      <c r="B71" s="172" t="s">
        <v>72</v>
      </c>
      <c r="C71" s="60"/>
      <c r="D71" s="60"/>
      <c r="E71" s="62"/>
      <c r="F71" s="151"/>
      <c r="G71" s="151"/>
      <c r="H71" s="151"/>
    </row>
    <row r="72" spans="1:8" s="68" customFormat="1" ht="15.75">
      <c r="A72" s="72">
        <v>60</v>
      </c>
      <c r="B72" s="77" t="s">
        <v>73</v>
      </c>
      <c r="C72" s="76" t="s">
        <v>375</v>
      </c>
      <c r="D72" s="76"/>
      <c r="E72" s="76" t="s">
        <v>375</v>
      </c>
      <c r="F72" s="77"/>
      <c r="G72" s="82"/>
      <c r="H72" s="77"/>
    </row>
    <row r="73" spans="1:8" s="68" customFormat="1" ht="15.75">
      <c r="A73" s="89">
        <v>61</v>
      </c>
      <c r="B73" s="95" t="s">
        <v>74</v>
      </c>
      <c r="C73" s="76" t="s">
        <v>375</v>
      </c>
      <c r="D73" s="103"/>
      <c r="E73" s="103" t="s">
        <v>375</v>
      </c>
      <c r="F73" s="95"/>
      <c r="G73" s="95"/>
      <c r="H73" s="77"/>
    </row>
    <row r="74" spans="1:8" s="68" customFormat="1" ht="103.5" customHeight="1">
      <c r="A74" s="72">
        <v>62</v>
      </c>
      <c r="B74" s="77" t="s">
        <v>75</v>
      </c>
      <c r="C74" s="76" t="s">
        <v>375</v>
      </c>
      <c r="D74" s="76"/>
      <c r="E74" s="76"/>
      <c r="F74" s="77"/>
      <c r="G74" s="77" t="s">
        <v>1275</v>
      </c>
      <c r="H74" s="77" t="s">
        <v>1276</v>
      </c>
    </row>
    <row r="75" spans="1:8" s="68" customFormat="1" ht="15.75">
      <c r="A75" s="89">
        <v>63</v>
      </c>
      <c r="B75" s="95" t="s">
        <v>76</v>
      </c>
      <c r="C75" s="76" t="s">
        <v>375</v>
      </c>
      <c r="D75" s="103"/>
      <c r="E75" s="103" t="s">
        <v>375</v>
      </c>
      <c r="F75" s="95"/>
      <c r="G75" s="95"/>
      <c r="H75" s="77"/>
    </row>
    <row r="76" spans="1:8" s="68" customFormat="1" ht="47.25">
      <c r="A76" s="89">
        <v>64</v>
      </c>
      <c r="B76" s="95" t="s">
        <v>77</v>
      </c>
      <c r="C76" s="60"/>
      <c r="D76" s="108"/>
      <c r="E76" s="76" t="s">
        <v>375</v>
      </c>
      <c r="F76" s="95"/>
      <c r="G76" s="95"/>
      <c r="H76" s="130" t="s">
        <v>1277</v>
      </c>
    </row>
    <row r="77" spans="1:8" s="68" customFormat="1" ht="15.75">
      <c r="A77" s="97">
        <v>65</v>
      </c>
      <c r="B77" s="173" t="s">
        <v>78</v>
      </c>
      <c r="C77" s="109"/>
      <c r="D77" s="109"/>
      <c r="E77" s="38"/>
      <c r="F77" s="150"/>
      <c r="G77" s="150"/>
      <c r="H77" s="150"/>
    </row>
    <row r="78" spans="1:8" s="68" customFormat="1" ht="15.75">
      <c r="A78" s="89">
        <v>66</v>
      </c>
      <c r="B78" s="95" t="s">
        <v>79</v>
      </c>
      <c r="C78" s="110" t="s">
        <v>375</v>
      </c>
      <c r="D78" s="103" t="s">
        <v>594</v>
      </c>
      <c r="E78" s="110" t="s">
        <v>375</v>
      </c>
      <c r="F78" s="95"/>
      <c r="G78" s="77"/>
      <c r="H78" s="179"/>
    </row>
    <row r="79" spans="1:8" s="68" customFormat="1" ht="63">
      <c r="A79" s="89">
        <v>67</v>
      </c>
      <c r="B79" s="95" t="s">
        <v>80</v>
      </c>
      <c r="C79" s="76" t="s">
        <v>375</v>
      </c>
      <c r="D79" s="103"/>
      <c r="E79" s="76"/>
      <c r="F79" s="95" t="s">
        <v>1278</v>
      </c>
      <c r="G79" s="95"/>
      <c r="H79" s="77"/>
    </row>
    <row r="80" spans="1:8" s="68" customFormat="1" ht="15.75">
      <c r="A80" s="72">
        <v>68</v>
      </c>
      <c r="B80" s="77" t="s">
        <v>81</v>
      </c>
      <c r="C80" s="76" t="s">
        <v>375</v>
      </c>
      <c r="D80" s="76"/>
      <c r="E80" s="76" t="s">
        <v>375</v>
      </c>
      <c r="F80" s="77"/>
      <c r="G80" s="77"/>
      <c r="H80" s="77"/>
    </row>
    <row r="81" spans="1:8" s="68" customFormat="1" ht="15.75">
      <c r="A81" s="97">
        <v>69</v>
      </c>
      <c r="B81" s="173" t="s">
        <v>82</v>
      </c>
      <c r="C81" s="109"/>
      <c r="D81" s="109"/>
      <c r="E81" s="38"/>
      <c r="F81" s="150"/>
      <c r="G81" s="150"/>
      <c r="H81" s="150"/>
    </row>
    <row r="82" spans="1:8" s="68" customFormat="1" ht="15.75">
      <c r="A82" s="89">
        <v>70</v>
      </c>
      <c r="B82" s="95" t="s">
        <v>83</v>
      </c>
      <c r="C82" s="103"/>
      <c r="D82" s="103" t="s">
        <v>375</v>
      </c>
      <c r="E82" s="76" t="s">
        <v>375</v>
      </c>
      <c r="F82" s="82"/>
      <c r="G82" s="82"/>
      <c r="H82" s="82"/>
    </row>
    <row r="83" spans="1:8" s="68" customFormat="1" ht="15.75">
      <c r="A83" s="97">
        <v>71</v>
      </c>
      <c r="B83" s="173" t="s">
        <v>84</v>
      </c>
      <c r="C83" s="109"/>
      <c r="D83" s="109"/>
      <c r="E83" s="38"/>
      <c r="F83" s="150"/>
      <c r="G83" s="150"/>
      <c r="H83" s="150"/>
    </row>
    <row r="84" spans="1:8" s="68" customFormat="1" ht="15.75">
      <c r="A84" s="94">
        <v>72</v>
      </c>
      <c r="B84" s="172" t="s">
        <v>85</v>
      </c>
      <c r="C84" s="108"/>
      <c r="D84" s="108"/>
      <c r="E84" s="62"/>
      <c r="F84" s="151"/>
      <c r="G84" s="151"/>
      <c r="H84" s="151"/>
    </row>
    <row r="85" spans="1:8" s="68" customFormat="1" ht="94.5">
      <c r="A85" s="89">
        <v>73</v>
      </c>
      <c r="B85" s="95" t="s">
        <v>86</v>
      </c>
      <c r="C85" s="111"/>
      <c r="D85" s="103" t="s">
        <v>375</v>
      </c>
      <c r="E85" s="112"/>
      <c r="F85" s="180"/>
      <c r="G85" s="181" t="s">
        <v>1279</v>
      </c>
      <c r="H85" s="152" t="s">
        <v>1280</v>
      </c>
    </row>
    <row r="86" spans="1:8" s="68" customFormat="1" ht="97.5" customHeight="1">
      <c r="A86" s="94">
        <v>74</v>
      </c>
      <c r="B86" s="174" t="s">
        <v>87</v>
      </c>
      <c r="C86" s="94"/>
      <c r="D86" s="94"/>
      <c r="E86" s="94"/>
      <c r="F86" s="174"/>
      <c r="G86" s="174"/>
      <c r="H86" s="130" t="s">
        <v>1281</v>
      </c>
    </row>
    <row r="87" spans="1:8" s="68" customFormat="1" ht="120" customHeight="1">
      <c r="A87" s="89">
        <v>75</v>
      </c>
      <c r="B87" s="95" t="s">
        <v>88</v>
      </c>
      <c r="C87" s="78"/>
      <c r="D87" s="103" t="s">
        <v>375</v>
      </c>
      <c r="E87" s="103"/>
      <c r="F87" s="95" t="s">
        <v>1282</v>
      </c>
      <c r="G87" s="82"/>
      <c r="H87" s="82"/>
    </row>
    <row r="88" spans="1:8" s="68" customFormat="1" ht="131.25" customHeight="1">
      <c r="A88" s="89">
        <v>76</v>
      </c>
      <c r="B88" s="95" t="s">
        <v>89</v>
      </c>
      <c r="C88" s="113"/>
      <c r="D88" s="113" t="s">
        <v>375</v>
      </c>
      <c r="E88" s="113"/>
      <c r="F88" s="182"/>
      <c r="G88" s="183" t="s">
        <v>1283</v>
      </c>
      <c r="H88" s="154" t="s">
        <v>1284</v>
      </c>
    </row>
    <row r="89" spans="1:8" s="68" customFormat="1" ht="15.75">
      <c r="A89" s="89">
        <v>77</v>
      </c>
      <c r="B89" s="95" t="s">
        <v>90</v>
      </c>
      <c r="C89" s="103"/>
      <c r="D89" s="103" t="s">
        <v>375</v>
      </c>
      <c r="E89" s="76" t="s">
        <v>375</v>
      </c>
      <c r="F89" s="82"/>
      <c r="G89" s="82"/>
      <c r="H89" s="82"/>
    </row>
    <row r="90" spans="1:8" s="68" customFormat="1" ht="15.75">
      <c r="A90" s="89">
        <v>78</v>
      </c>
      <c r="B90" s="95" t="s">
        <v>91</v>
      </c>
      <c r="C90" s="76" t="s">
        <v>375</v>
      </c>
      <c r="D90" s="76"/>
      <c r="E90" s="76"/>
      <c r="F90" s="77" t="s">
        <v>1285</v>
      </c>
      <c r="G90" s="77"/>
      <c r="H90" s="77"/>
    </row>
    <row r="91" spans="1:8" s="68" customFormat="1" ht="78.75">
      <c r="A91" s="89">
        <v>79</v>
      </c>
      <c r="B91" s="95" t="s">
        <v>92</v>
      </c>
      <c r="C91" s="103"/>
      <c r="D91" s="103" t="s">
        <v>375</v>
      </c>
      <c r="E91" s="103"/>
      <c r="F91" s="95"/>
      <c r="G91" s="83" t="s">
        <v>602</v>
      </c>
      <c r="H91" s="83" t="s">
        <v>1286</v>
      </c>
    </row>
    <row r="92" spans="1:8" s="68" customFormat="1" ht="102.75" customHeight="1">
      <c r="A92" s="89">
        <v>80</v>
      </c>
      <c r="B92" s="95" t="s">
        <v>93</v>
      </c>
      <c r="C92" s="72"/>
      <c r="D92" s="72" t="s">
        <v>375</v>
      </c>
      <c r="E92" s="72"/>
      <c r="F92" s="83"/>
      <c r="G92" s="83" t="s">
        <v>1287</v>
      </c>
      <c r="H92" s="83" t="s">
        <v>363</v>
      </c>
    </row>
    <row r="93" spans="1:8" s="68" customFormat="1" ht="110.25" customHeight="1">
      <c r="A93" s="72">
        <v>81</v>
      </c>
      <c r="B93" s="77" t="s">
        <v>94</v>
      </c>
      <c r="C93" s="76"/>
      <c r="D93" s="76" t="s">
        <v>375</v>
      </c>
      <c r="E93" s="76"/>
      <c r="F93" s="77"/>
      <c r="G93" s="77" t="s">
        <v>1289</v>
      </c>
      <c r="H93" s="77" t="s">
        <v>816</v>
      </c>
    </row>
    <row r="94" spans="1:8" s="68" customFormat="1" ht="36.75" customHeight="1">
      <c r="A94" s="72">
        <v>82</v>
      </c>
      <c r="B94" s="77" t="s">
        <v>95</v>
      </c>
      <c r="C94" s="76"/>
      <c r="D94" s="76" t="s">
        <v>375</v>
      </c>
      <c r="E94" s="76" t="s">
        <v>375</v>
      </c>
      <c r="F94" s="77" t="s">
        <v>1288</v>
      </c>
      <c r="G94" s="83"/>
      <c r="H94" s="82"/>
    </row>
    <row r="95" spans="1:8" s="68" customFormat="1" ht="17.25" customHeight="1">
      <c r="A95" s="72">
        <v>83</v>
      </c>
      <c r="B95" s="77" t="s">
        <v>96</v>
      </c>
      <c r="C95" s="76" t="s">
        <v>375</v>
      </c>
      <c r="D95" s="76"/>
      <c r="E95" s="76" t="s">
        <v>375</v>
      </c>
      <c r="F95" s="82"/>
      <c r="G95" s="82"/>
      <c r="H95" s="82"/>
    </row>
    <row r="96" spans="1:8" s="68" customFormat="1" ht="32.25" customHeight="1">
      <c r="A96" s="6">
        <v>84</v>
      </c>
      <c r="B96" s="57" t="s">
        <v>97</v>
      </c>
      <c r="C96" s="33"/>
      <c r="D96" s="33"/>
      <c r="E96" s="38"/>
      <c r="F96" s="150"/>
      <c r="G96" s="150"/>
      <c r="H96" s="150"/>
    </row>
    <row r="97" spans="1:8" s="68" customFormat="1" ht="32.25" customHeight="1">
      <c r="A97" s="72">
        <v>85</v>
      </c>
      <c r="B97" s="77" t="s">
        <v>98</v>
      </c>
      <c r="C97" s="76" t="s">
        <v>375</v>
      </c>
      <c r="D97" s="114"/>
      <c r="E97" s="76" t="s">
        <v>375</v>
      </c>
      <c r="F97" s="579"/>
      <c r="G97" s="580"/>
      <c r="H97" s="581"/>
    </row>
    <row r="101" spans="1:8">
      <c r="A101" s="10" t="s">
        <v>99</v>
      </c>
      <c r="B101" s="11" t="s">
        <v>100</v>
      </c>
    </row>
  </sheetData>
  <autoFilter ref="A12:H97"/>
  <mergeCells count="16">
    <mergeCell ref="B1:G1"/>
    <mergeCell ref="F97:H97"/>
    <mergeCell ref="A5:H5"/>
    <mergeCell ref="A6:A11"/>
    <mergeCell ref="B6:B11"/>
    <mergeCell ref="C6:H6"/>
    <mergeCell ref="C7:H7"/>
    <mergeCell ref="C8:H8"/>
    <mergeCell ref="C9:D9"/>
    <mergeCell ref="E9:H9"/>
    <mergeCell ref="C10:C11"/>
    <mergeCell ref="D10:D11"/>
    <mergeCell ref="E10:E11"/>
    <mergeCell ref="F10:F11"/>
    <mergeCell ref="G10:H10"/>
    <mergeCell ref="B2:G2"/>
  </mergeCells>
  <pageMargins left="0.7" right="0.7" top="0.75" bottom="0.75" header="0.3" footer="0.3"/>
  <pageSetup paperSize="9" firstPageNumber="2147483648"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1"/>
  <sheetViews>
    <sheetView zoomScale="60" zoomScaleNormal="60" workbookViewId="0">
      <pane xSplit="10" ySplit="13" topLeftCell="K14" activePane="bottomRight" state="frozen"/>
      <selection pane="topRight" activeCell="K1" sqref="K1"/>
      <selection pane="bottomLeft" activeCell="A14" sqref="A14"/>
      <selection pane="bottomRight" activeCell="K96" sqref="K96"/>
    </sheetView>
  </sheetViews>
  <sheetFormatPr defaultRowHeight="18.75"/>
  <cols>
    <col min="1" max="1" width="5.42578125" style="129" customWidth="1"/>
    <col min="2" max="2" width="40.85546875" style="41" customWidth="1"/>
    <col min="3" max="3" width="5.28515625" style="41" customWidth="1"/>
    <col min="4" max="4" width="5.28515625" style="42" customWidth="1"/>
    <col min="5" max="5" width="85.42578125" style="41" customWidth="1"/>
    <col min="6" max="6" width="16.140625" style="41" customWidth="1"/>
    <col min="7" max="7" width="31.28515625" style="41" customWidth="1"/>
    <col min="8" max="8" width="26.140625" style="41" customWidth="1"/>
    <col min="9" max="9" width="7" style="42" customWidth="1"/>
    <col min="10" max="10" width="17" style="42" customWidth="1"/>
    <col min="11" max="11" width="5.7109375" style="42" customWidth="1"/>
    <col min="12" max="12" width="30.85546875" style="42" customWidth="1"/>
    <col min="13" max="13" width="36.140625" style="42" customWidth="1"/>
  </cols>
  <sheetData>
    <row r="1" spans="1:13">
      <c r="A1" s="615" t="s">
        <v>0</v>
      </c>
      <c r="B1" s="616"/>
      <c r="C1" s="616"/>
      <c r="D1" s="616"/>
      <c r="E1" s="616"/>
      <c r="F1" s="616"/>
      <c r="G1" s="616"/>
      <c r="H1" s="616"/>
      <c r="I1" s="616"/>
      <c r="J1" s="616"/>
      <c r="K1" s="616"/>
      <c r="L1" s="616"/>
      <c r="M1" s="616"/>
    </row>
    <row r="2" spans="1:13" ht="15.75" customHeight="1">
      <c r="A2" s="695" t="s">
        <v>1</v>
      </c>
      <c r="B2" s="601" t="s">
        <v>2</v>
      </c>
      <c r="C2" s="614" t="s">
        <v>127</v>
      </c>
      <c r="D2" s="614"/>
      <c r="E2" s="614"/>
      <c r="F2" s="614"/>
      <c r="G2" s="614"/>
      <c r="H2" s="614"/>
      <c r="I2" s="614"/>
      <c r="J2" s="614"/>
      <c r="K2" s="614"/>
      <c r="L2" s="614"/>
      <c r="M2" s="614"/>
    </row>
    <row r="3" spans="1:13" ht="15">
      <c r="A3" s="695"/>
      <c r="B3" s="601"/>
      <c r="C3" s="588" t="s">
        <v>1354</v>
      </c>
      <c r="D3" s="588"/>
      <c r="E3" s="588"/>
      <c r="F3" s="588"/>
      <c r="G3" s="588"/>
      <c r="H3" s="588"/>
      <c r="I3" s="588"/>
      <c r="J3" s="588"/>
      <c r="K3" s="588"/>
      <c r="L3" s="588"/>
      <c r="M3" s="588"/>
    </row>
    <row r="4" spans="1:13" ht="63" customHeight="1">
      <c r="A4" s="695"/>
      <c r="B4" s="601"/>
      <c r="C4" s="644" t="s">
        <v>183</v>
      </c>
      <c r="D4" s="644"/>
      <c r="E4" s="644"/>
      <c r="F4" s="644"/>
      <c r="G4" s="644"/>
      <c r="H4" s="644"/>
      <c r="I4" s="644"/>
      <c r="J4" s="644"/>
      <c r="K4" s="644"/>
      <c r="L4" s="644"/>
      <c r="M4" s="644"/>
    </row>
    <row r="5" spans="1:13" ht="15" customHeight="1">
      <c r="A5" s="695"/>
      <c r="B5" s="601"/>
      <c r="C5" s="594" t="s">
        <v>184</v>
      </c>
      <c r="D5" s="595"/>
      <c r="E5" s="595"/>
      <c r="F5" s="595"/>
      <c r="G5" s="595"/>
      <c r="H5" s="596"/>
      <c r="I5" s="645" t="s">
        <v>154</v>
      </c>
      <c r="J5" s="646"/>
      <c r="K5" s="647"/>
      <c r="L5" s="645" t="s">
        <v>185</v>
      </c>
      <c r="M5" s="597" t="s">
        <v>1061</v>
      </c>
    </row>
    <row r="6" spans="1:13" ht="15" customHeight="1">
      <c r="A6" s="695"/>
      <c r="B6" s="601"/>
      <c r="C6" s="599" t="s">
        <v>8</v>
      </c>
      <c r="D6" s="687" t="s">
        <v>9</v>
      </c>
      <c r="E6" s="688"/>
      <c r="F6" s="688"/>
      <c r="G6" s="688"/>
      <c r="H6" s="689"/>
      <c r="I6" s="648"/>
      <c r="J6" s="649"/>
      <c r="K6" s="650"/>
      <c r="L6" s="648"/>
      <c r="M6" s="623"/>
    </row>
    <row r="7" spans="1:13" ht="16.5" customHeight="1">
      <c r="A7" s="695"/>
      <c r="B7" s="601"/>
      <c r="C7" s="599"/>
      <c r="D7" s="609" t="s">
        <v>115</v>
      </c>
      <c r="E7" s="609"/>
      <c r="F7" s="609"/>
      <c r="G7" s="609"/>
      <c r="H7" s="609"/>
      <c r="I7" s="651"/>
      <c r="J7" s="652"/>
      <c r="K7" s="653"/>
      <c r="L7" s="648"/>
      <c r="M7" s="623"/>
    </row>
    <row r="8" spans="1:13" ht="15.75" customHeight="1">
      <c r="A8" s="695"/>
      <c r="B8" s="601"/>
      <c r="C8" s="599"/>
      <c r="D8" s="599" t="s">
        <v>8</v>
      </c>
      <c r="E8" s="609" t="s">
        <v>9</v>
      </c>
      <c r="F8" s="609"/>
      <c r="G8" s="609"/>
      <c r="H8" s="609"/>
      <c r="I8" s="611" t="s">
        <v>8</v>
      </c>
      <c r="J8" s="693" t="s">
        <v>10</v>
      </c>
      <c r="K8" s="692" t="s">
        <v>9</v>
      </c>
      <c r="L8" s="648"/>
      <c r="M8" s="623"/>
    </row>
    <row r="9" spans="1:13" ht="48" customHeight="1">
      <c r="A9" s="695"/>
      <c r="B9" s="601"/>
      <c r="C9" s="599"/>
      <c r="D9" s="599"/>
      <c r="E9" s="5" t="s">
        <v>116</v>
      </c>
      <c r="F9" s="5" t="s">
        <v>117</v>
      </c>
      <c r="G9" s="5" t="s">
        <v>186</v>
      </c>
      <c r="H9" s="5" t="s">
        <v>187</v>
      </c>
      <c r="I9" s="611"/>
      <c r="J9" s="694"/>
      <c r="K9" s="692"/>
      <c r="L9" s="651"/>
      <c r="M9" s="598"/>
    </row>
    <row r="10" spans="1:13" ht="15.75">
      <c r="A10" s="28">
        <v>1</v>
      </c>
      <c r="B10" s="28">
        <v>2</v>
      </c>
      <c r="C10" s="28">
        <v>3</v>
      </c>
      <c r="D10" s="28">
        <v>4</v>
      </c>
      <c r="E10" s="28">
        <v>5</v>
      </c>
      <c r="F10" s="28">
        <v>6</v>
      </c>
      <c r="G10" s="28">
        <v>7</v>
      </c>
      <c r="H10" s="28">
        <v>8</v>
      </c>
      <c r="I10" s="28">
        <v>9</v>
      </c>
      <c r="J10" s="28">
        <v>10</v>
      </c>
      <c r="K10" s="50">
        <v>11</v>
      </c>
      <c r="L10" s="419">
        <v>12</v>
      </c>
      <c r="M10" s="420">
        <v>13</v>
      </c>
    </row>
    <row r="11" spans="1:13" s="123" customFormat="1">
      <c r="A11" s="298">
        <v>1</v>
      </c>
      <c r="B11" s="57" t="s">
        <v>13</v>
      </c>
      <c r="C11" s="33"/>
      <c r="D11" s="33"/>
      <c r="E11" s="57"/>
      <c r="F11" s="33"/>
      <c r="G11" s="38"/>
      <c r="H11" s="38"/>
      <c r="I11" s="38"/>
      <c r="J11" s="38"/>
      <c r="K11" s="38"/>
      <c r="L11" s="38"/>
      <c r="M11" s="38"/>
    </row>
    <row r="12" spans="1:13" s="123" customFormat="1">
      <c r="A12" s="72">
        <v>2</v>
      </c>
      <c r="B12" s="77" t="s">
        <v>14</v>
      </c>
      <c r="C12" s="76"/>
      <c r="D12" s="76" t="s">
        <v>375</v>
      </c>
      <c r="E12" s="77"/>
      <c r="F12" s="76"/>
      <c r="G12" s="78"/>
      <c r="H12" s="78"/>
      <c r="I12" s="76" t="s">
        <v>375</v>
      </c>
      <c r="J12" s="78"/>
      <c r="K12" s="78"/>
      <c r="L12" s="78"/>
      <c r="M12" s="78"/>
    </row>
    <row r="13" spans="1:13" s="123" customFormat="1">
      <c r="A13" s="72">
        <v>3</v>
      </c>
      <c r="B13" s="77" t="s">
        <v>15</v>
      </c>
      <c r="C13" s="76" t="s">
        <v>375</v>
      </c>
      <c r="D13" s="76"/>
      <c r="E13" s="77"/>
      <c r="F13" s="76"/>
      <c r="G13" s="78"/>
      <c r="H13" s="78"/>
      <c r="I13" s="76" t="s">
        <v>375</v>
      </c>
      <c r="J13" s="78"/>
      <c r="K13" s="78"/>
      <c r="L13" s="78"/>
      <c r="M13" s="78"/>
    </row>
    <row r="14" spans="1:13" s="127" customFormat="1" ht="47.25">
      <c r="A14" s="72">
        <v>4</v>
      </c>
      <c r="B14" s="77" t="s">
        <v>16</v>
      </c>
      <c r="C14" s="76"/>
      <c r="D14" s="76"/>
      <c r="E14" s="83" t="s">
        <v>1059</v>
      </c>
      <c r="F14" s="76" t="s">
        <v>253</v>
      </c>
      <c r="G14" s="78">
        <v>28</v>
      </c>
      <c r="H14" s="72" t="s">
        <v>1053</v>
      </c>
      <c r="I14" s="78"/>
      <c r="J14" s="78"/>
      <c r="K14" s="54" t="s">
        <v>375</v>
      </c>
      <c r="L14" s="54">
        <v>0</v>
      </c>
      <c r="M14" s="54">
        <v>0</v>
      </c>
    </row>
    <row r="15" spans="1:13" s="123" customFormat="1">
      <c r="A15" s="72">
        <v>5</v>
      </c>
      <c r="B15" s="77" t="s">
        <v>17</v>
      </c>
      <c r="C15" s="76" t="s">
        <v>375</v>
      </c>
      <c r="D15" s="76"/>
      <c r="E15" s="77"/>
      <c r="F15" s="76"/>
      <c r="G15" s="76"/>
      <c r="H15" s="76"/>
      <c r="I15" s="76"/>
      <c r="J15" s="76"/>
      <c r="K15" s="76" t="s">
        <v>375</v>
      </c>
      <c r="L15" s="76">
        <v>7</v>
      </c>
      <c r="M15" s="76">
        <v>7</v>
      </c>
    </row>
    <row r="16" spans="1:13" s="123" customFormat="1" ht="53.25" customHeight="1">
      <c r="A16" s="72">
        <v>6</v>
      </c>
      <c r="B16" s="77" t="s">
        <v>18</v>
      </c>
      <c r="C16" s="76"/>
      <c r="D16" s="76"/>
      <c r="E16" s="77" t="s">
        <v>1060</v>
      </c>
      <c r="F16" s="76" t="s">
        <v>253</v>
      </c>
      <c r="G16" s="60"/>
      <c r="H16" s="60"/>
      <c r="I16" s="76"/>
      <c r="J16" s="76" t="s">
        <v>596</v>
      </c>
      <c r="K16" s="76" t="s">
        <v>375</v>
      </c>
      <c r="L16" s="72">
        <v>5</v>
      </c>
      <c r="M16" s="76">
        <v>0</v>
      </c>
    </row>
    <row r="17" spans="1:13" s="123" customFormat="1">
      <c r="A17" s="72">
        <v>7</v>
      </c>
      <c r="B17" s="77" t="s">
        <v>19</v>
      </c>
      <c r="C17" s="76"/>
      <c r="D17" s="76" t="s">
        <v>375</v>
      </c>
      <c r="E17" s="77"/>
      <c r="F17" s="76"/>
      <c r="G17" s="76"/>
      <c r="H17" s="76"/>
      <c r="I17" s="76"/>
      <c r="J17" s="76"/>
      <c r="K17" s="76" t="s">
        <v>375</v>
      </c>
      <c r="L17" s="76">
        <v>7</v>
      </c>
      <c r="M17" s="76">
        <v>7</v>
      </c>
    </row>
    <row r="18" spans="1:13" s="123" customFormat="1">
      <c r="A18" s="298">
        <v>8</v>
      </c>
      <c r="B18" s="57" t="s">
        <v>20</v>
      </c>
      <c r="C18" s="33"/>
      <c r="D18" s="33"/>
      <c r="E18" s="57"/>
      <c r="F18" s="33"/>
      <c r="G18" s="38"/>
      <c r="H18" s="38"/>
      <c r="I18" s="38"/>
      <c r="J18" s="38"/>
      <c r="K18" s="38"/>
      <c r="L18" s="38"/>
      <c r="M18" s="38"/>
    </row>
    <row r="19" spans="1:13" s="123" customFormat="1">
      <c r="A19" s="298">
        <v>9</v>
      </c>
      <c r="B19" s="57" t="s">
        <v>21</v>
      </c>
      <c r="C19" s="33"/>
      <c r="D19" s="33"/>
      <c r="E19" s="57"/>
      <c r="F19" s="33"/>
      <c r="G19" s="38"/>
      <c r="H19" s="38"/>
      <c r="I19" s="38"/>
      <c r="J19" s="38"/>
      <c r="K19" s="38"/>
      <c r="L19" s="38"/>
      <c r="M19" s="38"/>
    </row>
    <row r="20" spans="1:13" s="123" customFormat="1" ht="129" customHeight="1">
      <c r="A20" s="72">
        <v>10</v>
      </c>
      <c r="B20" s="77" t="s">
        <v>22</v>
      </c>
      <c r="C20" s="76"/>
      <c r="D20" s="76"/>
      <c r="E20" s="77" t="s">
        <v>734</v>
      </c>
      <c r="F20" s="76"/>
      <c r="G20" s="76" t="s">
        <v>1054</v>
      </c>
      <c r="H20" s="76" t="s">
        <v>1054</v>
      </c>
      <c r="I20" s="78"/>
      <c r="J20" s="78"/>
      <c r="K20" s="76" t="s">
        <v>375</v>
      </c>
      <c r="L20" s="76">
        <v>5</v>
      </c>
      <c r="M20" s="76">
        <v>5</v>
      </c>
    </row>
    <row r="21" spans="1:13" s="123" customFormat="1" ht="220.5">
      <c r="A21" s="72">
        <v>11</v>
      </c>
      <c r="B21" s="77" t="s">
        <v>23</v>
      </c>
      <c r="C21" s="76" t="s">
        <v>375</v>
      </c>
      <c r="D21" s="76"/>
      <c r="E21" s="77"/>
      <c r="F21" s="76"/>
      <c r="G21" s="76"/>
      <c r="H21" s="76"/>
      <c r="I21" s="76"/>
      <c r="J21" s="76"/>
      <c r="K21" s="76" t="s">
        <v>375</v>
      </c>
      <c r="L21" s="76">
        <v>145</v>
      </c>
      <c r="M21" s="60" t="s">
        <v>1055</v>
      </c>
    </row>
    <row r="22" spans="1:13" s="123" customFormat="1">
      <c r="A22" s="298">
        <v>12</v>
      </c>
      <c r="B22" s="57" t="s">
        <v>24</v>
      </c>
      <c r="C22" s="33"/>
      <c r="D22" s="33"/>
      <c r="E22" s="57"/>
      <c r="F22" s="33"/>
      <c r="G22" s="38"/>
      <c r="H22" s="38"/>
      <c r="I22" s="38"/>
      <c r="J22" s="38"/>
      <c r="K22" s="38"/>
      <c r="L22" s="38"/>
      <c r="M22" s="38"/>
    </row>
    <row r="23" spans="1:13" s="123" customFormat="1" ht="78.75">
      <c r="A23" s="72">
        <v>13</v>
      </c>
      <c r="B23" s="77" t="s">
        <v>25</v>
      </c>
      <c r="C23" s="76"/>
      <c r="D23" s="76"/>
      <c r="E23" s="77" t="s">
        <v>1062</v>
      </c>
      <c r="F23" s="76" t="s">
        <v>361</v>
      </c>
      <c r="G23" s="60" t="s">
        <v>293</v>
      </c>
      <c r="H23" s="60" t="s">
        <v>293</v>
      </c>
      <c r="I23" s="76"/>
      <c r="J23" s="76"/>
      <c r="K23" s="76" t="s">
        <v>375</v>
      </c>
      <c r="L23" s="76">
        <v>19</v>
      </c>
      <c r="M23" s="76">
        <v>2</v>
      </c>
    </row>
    <row r="24" spans="1:13" s="123" customFormat="1">
      <c r="A24" s="298">
        <v>14</v>
      </c>
      <c r="B24" s="57" t="s">
        <v>26</v>
      </c>
      <c r="C24" s="33"/>
      <c r="D24" s="33"/>
      <c r="E24" s="57"/>
      <c r="F24" s="33"/>
      <c r="G24" s="38"/>
      <c r="H24" s="38"/>
      <c r="I24" s="38"/>
      <c r="J24" s="38"/>
      <c r="K24" s="33"/>
      <c r="L24" s="33"/>
      <c r="M24" s="33"/>
    </row>
    <row r="25" spans="1:13" s="123" customFormat="1">
      <c r="A25" s="72">
        <v>15</v>
      </c>
      <c r="B25" s="77" t="s">
        <v>27</v>
      </c>
      <c r="C25" s="76"/>
      <c r="D25" s="76" t="s">
        <v>375</v>
      </c>
      <c r="E25" s="77"/>
      <c r="F25" s="76"/>
      <c r="G25" s="78"/>
      <c r="H25" s="78"/>
      <c r="I25" s="166"/>
      <c r="J25" s="62"/>
      <c r="K25" s="62"/>
      <c r="L25" s="62"/>
      <c r="M25" s="62"/>
    </row>
    <row r="26" spans="1:13" s="123" customFormat="1" ht="135" customHeight="1">
      <c r="A26" s="72">
        <v>16</v>
      </c>
      <c r="B26" s="77" t="s">
        <v>28</v>
      </c>
      <c r="C26" s="76"/>
      <c r="D26" s="76" t="s">
        <v>375</v>
      </c>
      <c r="E26" s="77"/>
      <c r="F26" s="76"/>
      <c r="G26" s="76"/>
      <c r="H26" s="76"/>
      <c r="I26" s="76"/>
      <c r="J26" s="76"/>
      <c r="K26" s="76" t="s">
        <v>375</v>
      </c>
      <c r="L26" s="60" t="s">
        <v>1056</v>
      </c>
      <c r="M26" s="60" t="s">
        <v>1056</v>
      </c>
    </row>
    <row r="27" spans="1:13" s="123" customFormat="1">
      <c r="A27" s="298">
        <v>17</v>
      </c>
      <c r="B27" s="57" t="s">
        <v>29</v>
      </c>
      <c r="C27" s="33"/>
      <c r="D27" s="33"/>
      <c r="E27" s="57"/>
      <c r="F27" s="33"/>
      <c r="G27" s="38"/>
      <c r="H27" s="38"/>
      <c r="I27" s="38"/>
      <c r="J27" s="38"/>
      <c r="K27" s="38"/>
      <c r="L27" s="33"/>
      <c r="M27" s="33"/>
    </row>
    <row r="28" spans="1:13" s="123" customFormat="1">
      <c r="A28" s="298">
        <v>18</v>
      </c>
      <c r="B28" s="57" t="s">
        <v>30</v>
      </c>
      <c r="C28" s="33"/>
      <c r="D28" s="33"/>
      <c r="E28" s="57"/>
      <c r="F28" s="33"/>
      <c r="G28" s="38"/>
      <c r="H28" s="38"/>
      <c r="I28" s="38"/>
      <c r="J28" s="38"/>
      <c r="K28" s="38"/>
      <c r="L28" s="38"/>
      <c r="M28" s="38"/>
    </row>
    <row r="29" spans="1:13" s="123" customFormat="1" ht="63">
      <c r="A29" s="72">
        <v>19</v>
      </c>
      <c r="B29" s="77" t="s">
        <v>31</v>
      </c>
      <c r="C29" s="76"/>
      <c r="D29" s="76"/>
      <c r="E29" s="77" t="s">
        <v>1057</v>
      </c>
      <c r="F29" s="76" t="s">
        <v>253</v>
      </c>
      <c r="G29" s="336">
        <v>0.25</v>
      </c>
      <c r="H29" s="60" t="s">
        <v>293</v>
      </c>
      <c r="I29" s="76"/>
      <c r="J29" s="76"/>
      <c r="K29" s="76" t="s">
        <v>375</v>
      </c>
      <c r="L29" s="76">
        <v>38</v>
      </c>
      <c r="M29" s="76">
        <v>38</v>
      </c>
    </row>
    <row r="30" spans="1:13" s="123" customFormat="1" ht="47.25">
      <c r="A30" s="72">
        <v>20</v>
      </c>
      <c r="B30" s="77" t="s">
        <v>32</v>
      </c>
      <c r="C30" s="76"/>
      <c r="D30" s="76"/>
      <c r="E30" s="77" t="s">
        <v>577</v>
      </c>
      <c r="F30" s="72" t="s">
        <v>300</v>
      </c>
      <c r="G30" s="72">
        <v>9</v>
      </c>
      <c r="H30" s="72">
        <v>9</v>
      </c>
      <c r="I30" s="76"/>
      <c r="J30" s="76"/>
      <c r="K30" s="76" t="s">
        <v>375</v>
      </c>
      <c r="L30" s="76">
        <v>9</v>
      </c>
      <c r="M30" s="76">
        <v>9</v>
      </c>
    </row>
    <row r="31" spans="1:13" s="123" customFormat="1" ht="47.25">
      <c r="A31" s="72">
        <v>21</v>
      </c>
      <c r="B31" s="77" t="s">
        <v>33</v>
      </c>
      <c r="C31" s="76"/>
      <c r="D31" s="76"/>
      <c r="E31" s="77" t="s">
        <v>1063</v>
      </c>
      <c r="F31" s="60" t="s">
        <v>253</v>
      </c>
      <c r="G31" s="76">
        <v>20</v>
      </c>
      <c r="H31" s="76">
        <v>100</v>
      </c>
      <c r="I31" s="76"/>
      <c r="J31" s="76"/>
      <c r="K31" s="76" t="s">
        <v>375</v>
      </c>
      <c r="L31" s="76">
        <v>4</v>
      </c>
      <c r="M31" s="76">
        <v>4</v>
      </c>
    </row>
    <row r="32" spans="1:13" s="123" customFormat="1" ht="97.5" customHeight="1">
      <c r="A32" s="72">
        <v>22</v>
      </c>
      <c r="B32" s="77" t="s">
        <v>34</v>
      </c>
      <c r="C32" s="72"/>
      <c r="D32" s="72"/>
      <c r="E32" s="77" t="s">
        <v>1355</v>
      </c>
      <c r="F32" s="72" t="s">
        <v>300</v>
      </c>
      <c r="G32" s="78" t="s">
        <v>124</v>
      </c>
      <c r="H32" s="78">
        <v>630</v>
      </c>
      <c r="I32" s="78"/>
      <c r="J32" s="78"/>
      <c r="K32" s="76" t="s">
        <v>375</v>
      </c>
      <c r="L32" s="78">
        <v>45</v>
      </c>
      <c r="M32" s="78">
        <v>45</v>
      </c>
    </row>
    <row r="33" spans="1:27" s="123" customFormat="1">
      <c r="A33" s="72">
        <v>23</v>
      </c>
      <c r="B33" s="77" t="s">
        <v>35</v>
      </c>
      <c r="C33" s="76" t="s">
        <v>375</v>
      </c>
      <c r="D33" s="76"/>
      <c r="E33" s="77"/>
      <c r="F33" s="76"/>
      <c r="G33" s="78"/>
      <c r="H33" s="78"/>
      <c r="I33" s="78"/>
      <c r="J33" s="78"/>
      <c r="K33" s="76" t="s">
        <v>375</v>
      </c>
      <c r="L33" s="76">
        <v>10</v>
      </c>
      <c r="M33" s="76">
        <v>10</v>
      </c>
    </row>
    <row r="34" spans="1:27" s="123" customFormat="1">
      <c r="A34" s="76">
        <v>24</v>
      </c>
      <c r="B34" s="77" t="s">
        <v>37</v>
      </c>
      <c r="C34" s="60"/>
      <c r="D34" s="60"/>
      <c r="E34" s="61"/>
      <c r="F34" s="60"/>
      <c r="G34" s="60"/>
      <c r="H34" s="60"/>
      <c r="I34" s="76"/>
      <c r="J34" s="76"/>
      <c r="K34" s="76" t="s">
        <v>375</v>
      </c>
      <c r="L34" s="76">
        <v>2</v>
      </c>
      <c r="M34" s="76">
        <v>2</v>
      </c>
    </row>
    <row r="35" spans="1:27" s="123" customFormat="1">
      <c r="A35" s="72">
        <v>25</v>
      </c>
      <c r="B35" s="77" t="s">
        <v>38</v>
      </c>
      <c r="C35" s="76"/>
      <c r="D35" s="76" t="s">
        <v>375</v>
      </c>
      <c r="E35" s="77"/>
      <c r="F35" s="76"/>
      <c r="G35" s="78"/>
      <c r="H35" s="78"/>
      <c r="I35" s="78"/>
      <c r="J35" s="78"/>
      <c r="K35" s="76" t="s">
        <v>375</v>
      </c>
      <c r="L35" s="76">
        <v>8</v>
      </c>
      <c r="M35" s="76">
        <v>8</v>
      </c>
    </row>
    <row r="36" spans="1:27" s="123" customFormat="1" ht="63">
      <c r="A36" s="72">
        <v>26</v>
      </c>
      <c r="B36" s="77" t="s">
        <v>39</v>
      </c>
      <c r="C36" s="76"/>
      <c r="D36" s="76"/>
      <c r="E36" s="77" t="s">
        <v>517</v>
      </c>
      <c r="F36" s="76" t="s">
        <v>300</v>
      </c>
      <c r="G36" s="76">
        <v>138</v>
      </c>
      <c r="H36" s="76">
        <v>112</v>
      </c>
      <c r="I36" s="76"/>
      <c r="J36" s="76"/>
      <c r="K36" s="76" t="s">
        <v>375</v>
      </c>
      <c r="L36" s="76">
        <v>9</v>
      </c>
      <c r="M36" s="76">
        <v>9</v>
      </c>
    </row>
    <row r="37" spans="1:27" s="123" customFormat="1">
      <c r="A37" s="54">
        <v>27</v>
      </c>
      <c r="B37" s="61" t="s">
        <v>40</v>
      </c>
      <c r="C37" s="60"/>
      <c r="D37" s="60"/>
      <c r="E37" s="61"/>
      <c r="F37" s="60"/>
      <c r="G37" s="62"/>
      <c r="H37" s="62"/>
      <c r="I37" s="62"/>
      <c r="J37" s="62"/>
      <c r="K37" s="62"/>
      <c r="L37" s="62"/>
      <c r="M37" s="62"/>
    </row>
    <row r="38" spans="1:27" s="123" customFormat="1">
      <c r="A38" s="54">
        <v>28</v>
      </c>
      <c r="B38" s="61" t="s">
        <v>41</v>
      </c>
      <c r="C38" s="60"/>
      <c r="D38" s="60"/>
      <c r="E38" s="61"/>
      <c r="F38" s="60"/>
      <c r="G38" s="62"/>
      <c r="H38" s="62"/>
      <c r="I38" s="62"/>
      <c r="J38" s="62"/>
      <c r="K38" s="62"/>
      <c r="L38" s="62"/>
      <c r="M38" s="62"/>
    </row>
    <row r="39" spans="1:27" s="123" customFormat="1">
      <c r="A39" s="72">
        <v>29</v>
      </c>
      <c r="B39" s="77" t="s">
        <v>42</v>
      </c>
      <c r="C39" s="392"/>
      <c r="D39" s="392" t="s">
        <v>375</v>
      </c>
      <c r="E39" s="390"/>
      <c r="F39" s="392"/>
      <c r="G39" s="421"/>
      <c r="H39" s="421"/>
      <c r="I39" s="421"/>
      <c r="J39" s="421"/>
      <c r="K39" s="76" t="s">
        <v>375</v>
      </c>
      <c r="L39" s="422">
        <v>129</v>
      </c>
      <c r="M39" s="423">
        <v>129</v>
      </c>
    </row>
    <row r="40" spans="1:27" s="123" customFormat="1" ht="63">
      <c r="A40" s="72">
        <v>30</v>
      </c>
      <c r="B40" s="77" t="s">
        <v>43</v>
      </c>
      <c r="C40" s="76" t="s">
        <v>375</v>
      </c>
      <c r="D40" s="76"/>
      <c r="E40" s="77" t="s">
        <v>1058</v>
      </c>
      <c r="F40" s="76" t="s">
        <v>253</v>
      </c>
      <c r="G40" s="76">
        <v>74</v>
      </c>
      <c r="H40" s="76">
        <v>74</v>
      </c>
      <c r="I40" s="76"/>
      <c r="J40" s="76"/>
      <c r="K40" s="76" t="s">
        <v>375</v>
      </c>
      <c r="L40" s="76">
        <v>44</v>
      </c>
      <c r="M40" s="76">
        <v>29</v>
      </c>
    </row>
    <row r="41" spans="1:27" s="123" customFormat="1" ht="18.75" customHeight="1">
      <c r="A41" s="72">
        <v>31</v>
      </c>
      <c r="B41" s="77" t="s">
        <v>44</v>
      </c>
      <c r="C41" s="76"/>
      <c r="D41" s="76" t="s">
        <v>375</v>
      </c>
      <c r="E41" s="77"/>
      <c r="F41" s="76"/>
      <c r="G41" s="78"/>
      <c r="H41" s="78"/>
      <c r="I41" s="78"/>
      <c r="J41" s="78"/>
      <c r="K41" s="76" t="s">
        <v>375</v>
      </c>
      <c r="L41" s="302">
        <v>42</v>
      </c>
      <c r="M41" s="302">
        <v>33</v>
      </c>
      <c r="N41" s="690" t="s">
        <v>1065</v>
      </c>
      <c r="O41" s="691"/>
      <c r="P41" s="691"/>
      <c r="Q41" s="691"/>
      <c r="R41" s="691"/>
      <c r="S41" s="691"/>
      <c r="T41" s="691"/>
      <c r="U41" s="691"/>
      <c r="V41" s="691"/>
      <c r="W41" s="691"/>
      <c r="X41" s="691"/>
      <c r="Y41" s="691"/>
      <c r="Z41" s="691"/>
      <c r="AA41" s="691"/>
    </row>
    <row r="42" spans="1:27" ht="15.75">
      <c r="A42" s="298">
        <v>32</v>
      </c>
      <c r="B42" s="57" t="s">
        <v>45</v>
      </c>
      <c r="C42" s="33"/>
      <c r="D42" s="33"/>
      <c r="E42" s="57"/>
      <c r="F42" s="33"/>
      <c r="G42" s="38"/>
      <c r="H42" s="38"/>
      <c r="I42" s="38"/>
      <c r="J42" s="38"/>
      <c r="K42" s="38"/>
      <c r="L42" s="38"/>
      <c r="M42" s="38"/>
      <c r="N42" s="690"/>
      <c r="O42" s="691"/>
      <c r="P42" s="691"/>
      <c r="Q42" s="691"/>
      <c r="R42" s="691"/>
      <c r="S42" s="691"/>
      <c r="T42" s="691"/>
      <c r="U42" s="691"/>
      <c r="V42" s="691"/>
      <c r="W42" s="691"/>
      <c r="X42" s="691"/>
      <c r="Y42" s="691"/>
      <c r="Z42" s="691"/>
      <c r="AA42" s="691"/>
    </row>
    <row r="43" spans="1:27" ht="47.25">
      <c r="A43" s="72">
        <v>33</v>
      </c>
      <c r="B43" s="77" t="s">
        <v>46</v>
      </c>
      <c r="C43" s="76"/>
      <c r="D43" s="76"/>
      <c r="E43" s="77" t="s">
        <v>1064</v>
      </c>
      <c r="F43" s="60"/>
      <c r="G43" s="62"/>
      <c r="H43" s="62"/>
      <c r="I43" s="78"/>
      <c r="J43" s="78"/>
      <c r="K43" s="76" t="s">
        <v>375</v>
      </c>
      <c r="L43" s="76">
        <v>12</v>
      </c>
      <c r="M43" s="76">
        <v>4</v>
      </c>
    </row>
    <row r="44" spans="1:27" s="123" customFormat="1">
      <c r="A44" s="72">
        <v>34</v>
      </c>
      <c r="B44" s="77" t="s">
        <v>47</v>
      </c>
      <c r="C44" s="60"/>
      <c r="D44" s="60"/>
      <c r="E44" s="61"/>
      <c r="F44" s="60"/>
      <c r="G44" s="62"/>
      <c r="H44" s="62"/>
      <c r="I44" s="78"/>
      <c r="J44" s="78"/>
      <c r="K44" s="76" t="s">
        <v>375</v>
      </c>
      <c r="L44" s="424">
        <v>2</v>
      </c>
      <c r="M44" s="424">
        <v>2</v>
      </c>
    </row>
    <row r="45" spans="1:27" s="123" customFormat="1">
      <c r="A45" s="72">
        <v>35</v>
      </c>
      <c r="B45" s="77" t="s">
        <v>48</v>
      </c>
      <c r="C45" s="76"/>
      <c r="D45" s="76" t="s">
        <v>375</v>
      </c>
      <c r="E45" s="77"/>
      <c r="F45" s="76"/>
      <c r="G45" s="78"/>
      <c r="H45" s="78"/>
      <c r="I45" s="78"/>
      <c r="J45" s="78"/>
      <c r="K45" s="76" t="s">
        <v>375</v>
      </c>
      <c r="L45" s="76">
        <v>75</v>
      </c>
      <c r="M45" s="76">
        <v>52</v>
      </c>
    </row>
    <row r="46" spans="1:27" s="123" customFormat="1">
      <c r="A46" s="298">
        <v>36</v>
      </c>
      <c r="B46" s="57" t="s">
        <v>49</v>
      </c>
      <c r="C46" s="33"/>
      <c r="D46" s="33"/>
      <c r="E46" s="57"/>
      <c r="F46" s="33"/>
      <c r="G46" s="33"/>
      <c r="H46" s="33"/>
      <c r="I46" s="38"/>
      <c r="J46" s="38"/>
      <c r="K46" s="33"/>
      <c r="L46" s="38"/>
      <c r="M46" s="38"/>
    </row>
    <row r="47" spans="1:27" s="123" customFormat="1" ht="141.75">
      <c r="A47" s="72">
        <v>37</v>
      </c>
      <c r="B47" s="77" t="s">
        <v>50</v>
      </c>
      <c r="C47" s="76"/>
      <c r="D47" s="76"/>
      <c r="E47" s="77" t="s">
        <v>341</v>
      </c>
      <c r="F47" s="76" t="s">
        <v>253</v>
      </c>
      <c r="G47" s="76">
        <v>100</v>
      </c>
      <c r="H47" s="328">
        <f>M47/L47*100</f>
        <v>55.555555555555557</v>
      </c>
      <c r="I47" s="78"/>
      <c r="J47" s="78"/>
      <c r="K47" s="76" t="s">
        <v>375</v>
      </c>
      <c r="L47" s="76">
        <v>18</v>
      </c>
      <c r="M47" s="76">
        <v>10</v>
      </c>
    </row>
    <row r="48" spans="1:27" s="123" customFormat="1">
      <c r="A48" s="72">
        <v>38</v>
      </c>
      <c r="B48" s="77" t="s">
        <v>51</v>
      </c>
      <c r="C48" s="76"/>
      <c r="D48" s="76" t="s">
        <v>375</v>
      </c>
      <c r="E48" s="77"/>
      <c r="F48" s="76"/>
      <c r="G48" s="78"/>
      <c r="H48" s="78"/>
      <c r="I48" s="78"/>
      <c r="J48" s="78"/>
      <c r="K48" s="76" t="s">
        <v>375</v>
      </c>
      <c r="L48" s="76">
        <v>131</v>
      </c>
      <c r="M48" s="76">
        <v>65</v>
      </c>
    </row>
    <row r="49" spans="1:13" ht="15.75">
      <c r="A49" s="72">
        <v>39</v>
      </c>
      <c r="B49" s="77" t="s">
        <v>52</v>
      </c>
      <c r="C49" s="76" t="s">
        <v>375</v>
      </c>
      <c r="D49" s="101"/>
      <c r="E49" s="133"/>
      <c r="F49" s="101"/>
      <c r="G49" s="143"/>
      <c r="H49" s="143"/>
      <c r="I49" s="143"/>
      <c r="J49" s="143"/>
      <c r="K49" s="76" t="s">
        <v>375</v>
      </c>
      <c r="L49" s="76">
        <f>9+12+9+1</f>
        <v>31</v>
      </c>
      <c r="M49" s="76">
        <f>9+12+9+1</f>
        <v>31</v>
      </c>
    </row>
    <row r="50" spans="1:13" ht="15.75">
      <c r="A50" s="72">
        <v>40</v>
      </c>
      <c r="B50" s="77" t="s">
        <v>53</v>
      </c>
      <c r="C50" s="76" t="s">
        <v>375</v>
      </c>
      <c r="D50" s="76"/>
      <c r="E50" s="77"/>
      <c r="F50" s="76"/>
      <c r="G50" s="78"/>
      <c r="H50" s="78"/>
      <c r="I50" s="78"/>
      <c r="J50" s="78"/>
      <c r="K50" s="76" t="s">
        <v>375</v>
      </c>
      <c r="L50" s="76">
        <v>30</v>
      </c>
      <c r="M50" s="76">
        <v>30</v>
      </c>
    </row>
    <row r="51" spans="1:13" ht="15.75">
      <c r="A51" s="72">
        <v>41</v>
      </c>
      <c r="B51" s="77" t="s">
        <v>54</v>
      </c>
      <c r="C51" s="76" t="s">
        <v>375</v>
      </c>
      <c r="D51" s="76"/>
      <c r="E51" s="77"/>
      <c r="F51" s="76"/>
      <c r="G51" s="78"/>
      <c r="H51" s="78"/>
      <c r="I51" s="78"/>
      <c r="J51" s="78"/>
      <c r="K51" s="76" t="s">
        <v>375</v>
      </c>
      <c r="L51" s="76">
        <v>16</v>
      </c>
      <c r="M51" s="76">
        <v>16</v>
      </c>
    </row>
    <row r="52" spans="1:13" ht="47.25">
      <c r="A52" s="72">
        <v>42</v>
      </c>
      <c r="B52" s="77" t="s">
        <v>55</v>
      </c>
      <c r="C52" s="76"/>
      <c r="D52" s="76"/>
      <c r="E52" s="77" t="s">
        <v>396</v>
      </c>
      <c r="F52" s="60"/>
      <c r="G52" s="54"/>
      <c r="H52" s="54"/>
      <c r="I52" s="78"/>
      <c r="J52" s="78"/>
      <c r="K52" s="76" t="s">
        <v>375</v>
      </c>
      <c r="L52" s="76">
        <v>13</v>
      </c>
      <c r="M52" s="76">
        <v>13</v>
      </c>
    </row>
    <row r="53" spans="1:13" ht="15.75">
      <c r="A53" s="72">
        <v>43</v>
      </c>
      <c r="B53" s="77" t="s">
        <v>56</v>
      </c>
      <c r="C53" s="76" t="s">
        <v>375</v>
      </c>
      <c r="D53" s="76"/>
      <c r="E53" s="77"/>
      <c r="F53" s="76"/>
      <c r="G53" s="76"/>
      <c r="H53" s="76"/>
      <c r="I53" s="76"/>
      <c r="J53" s="76"/>
      <c r="K53" s="76" t="s">
        <v>375</v>
      </c>
      <c r="L53" s="76">
        <v>13</v>
      </c>
      <c r="M53" s="76">
        <v>13</v>
      </c>
    </row>
    <row r="54" spans="1:13" ht="15.75">
      <c r="A54" s="72">
        <v>44</v>
      </c>
      <c r="B54" s="77" t="s">
        <v>57</v>
      </c>
      <c r="C54" s="76"/>
      <c r="D54" s="76" t="s">
        <v>375</v>
      </c>
      <c r="E54" s="77"/>
      <c r="F54" s="76"/>
      <c r="G54" s="78"/>
      <c r="H54" s="78"/>
      <c r="I54" s="62"/>
      <c r="J54" s="62"/>
      <c r="K54" s="62"/>
      <c r="L54" s="60"/>
      <c r="M54" s="60"/>
    </row>
    <row r="55" spans="1:13" ht="15.75">
      <c r="A55" s="72">
        <v>45</v>
      </c>
      <c r="B55" s="77" t="s">
        <v>58</v>
      </c>
      <c r="C55" s="76" t="s">
        <v>375</v>
      </c>
      <c r="D55" s="76"/>
      <c r="E55" s="77"/>
      <c r="F55" s="76"/>
      <c r="G55" s="78"/>
      <c r="H55" s="78"/>
      <c r="I55" s="78"/>
      <c r="J55" s="72"/>
      <c r="K55" s="76" t="s">
        <v>375</v>
      </c>
      <c r="L55" s="156">
        <v>7</v>
      </c>
      <c r="M55" s="156">
        <v>7</v>
      </c>
    </row>
    <row r="56" spans="1:13" ht="15.75">
      <c r="A56" s="72">
        <v>46</v>
      </c>
      <c r="B56" s="77" t="s">
        <v>59</v>
      </c>
      <c r="C56" s="76"/>
      <c r="D56" s="76" t="s">
        <v>375</v>
      </c>
      <c r="E56" s="77"/>
      <c r="F56" s="76"/>
      <c r="G56" s="78"/>
      <c r="H56" s="78"/>
      <c r="I56" s="78"/>
      <c r="J56" s="78"/>
      <c r="K56" s="76" t="s">
        <v>375</v>
      </c>
      <c r="L56" s="76">
        <v>1</v>
      </c>
      <c r="M56" s="76">
        <v>1</v>
      </c>
    </row>
    <row r="57" spans="1:13" ht="94.5" customHeight="1">
      <c r="A57" s="72">
        <v>47</v>
      </c>
      <c r="B57" s="77" t="s">
        <v>60</v>
      </c>
      <c r="C57" s="76"/>
      <c r="D57" s="76"/>
      <c r="E57" s="83" t="s">
        <v>829</v>
      </c>
      <c r="F57" s="94" t="s">
        <v>451</v>
      </c>
      <c r="G57" s="94" t="s">
        <v>451</v>
      </c>
      <c r="H57" s="94" t="s">
        <v>451</v>
      </c>
      <c r="I57" s="78"/>
      <c r="J57" s="78"/>
      <c r="K57" s="76" t="s">
        <v>375</v>
      </c>
      <c r="L57" s="78">
        <v>1</v>
      </c>
      <c r="M57" s="78">
        <v>1</v>
      </c>
    </row>
    <row r="58" spans="1:13" ht="15.75">
      <c r="A58" s="72">
        <v>48</v>
      </c>
      <c r="B58" s="77" t="s">
        <v>61</v>
      </c>
      <c r="C58" s="60"/>
      <c r="D58" s="208"/>
      <c r="E58" s="61"/>
      <c r="F58" s="60"/>
      <c r="G58" s="62"/>
      <c r="H58" s="62"/>
      <c r="I58" s="78"/>
      <c r="J58" s="78"/>
      <c r="K58" s="76" t="s">
        <v>375</v>
      </c>
      <c r="L58" s="362">
        <v>6</v>
      </c>
      <c r="M58" s="362">
        <v>6</v>
      </c>
    </row>
    <row r="59" spans="1:13" ht="15.75">
      <c r="A59" s="72">
        <v>49</v>
      </c>
      <c r="B59" s="77" t="s">
        <v>62</v>
      </c>
      <c r="C59" s="76"/>
      <c r="D59" s="76" t="s">
        <v>375</v>
      </c>
      <c r="E59" s="77"/>
      <c r="F59" s="76"/>
      <c r="G59" s="76"/>
      <c r="H59" s="76"/>
      <c r="I59" s="76"/>
      <c r="J59" s="76"/>
      <c r="K59" s="76" t="s">
        <v>375</v>
      </c>
      <c r="L59" s="76">
        <v>46</v>
      </c>
      <c r="M59" s="76">
        <v>7</v>
      </c>
    </row>
    <row r="60" spans="1:13" ht="63">
      <c r="A60" s="72">
        <v>50</v>
      </c>
      <c r="B60" s="77" t="s">
        <v>63</v>
      </c>
      <c r="C60" s="76"/>
      <c r="D60" s="76"/>
      <c r="E60" s="77" t="s">
        <v>1356</v>
      </c>
      <c r="F60" s="76" t="s">
        <v>540</v>
      </c>
      <c r="G60" s="78" t="s">
        <v>557</v>
      </c>
      <c r="H60" s="336"/>
      <c r="I60" s="78"/>
      <c r="J60" s="78"/>
      <c r="K60" s="76" t="s">
        <v>375</v>
      </c>
      <c r="L60" s="78">
        <v>26</v>
      </c>
      <c r="M60" s="78">
        <v>26</v>
      </c>
    </row>
    <row r="61" spans="1:13" ht="31.5">
      <c r="A61" s="72">
        <v>51</v>
      </c>
      <c r="B61" s="77" t="s">
        <v>64</v>
      </c>
      <c r="C61" s="76"/>
      <c r="D61" s="76"/>
      <c r="E61" s="77" t="s">
        <v>613</v>
      </c>
      <c r="F61" s="76" t="s">
        <v>300</v>
      </c>
      <c r="G61" s="76" t="s">
        <v>464</v>
      </c>
      <c r="H61" s="76">
        <v>1</v>
      </c>
      <c r="I61" s="76"/>
      <c r="J61" s="76"/>
      <c r="K61" s="76" t="s">
        <v>375</v>
      </c>
      <c r="L61" s="76">
        <v>1</v>
      </c>
      <c r="M61" s="76">
        <v>1</v>
      </c>
    </row>
    <row r="62" spans="1:13" ht="31.5">
      <c r="A62" s="72">
        <v>52</v>
      </c>
      <c r="B62" s="77" t="s">
        <v>65</v>
      </c>
      <c r="C62" s="76"/>
      <c r="D62" s="76"/>
      <c r="E62" s="83" t="s">
        <v>503</v>
      </c>
      <c r="F62" s="76" t="s">
        <v>253</v>
      </c>
      <c r="G62" s="78">
        <v>100</v>
      </c>
      <c r="H62" s="78">
        <v>100</v>
      </c>
      <c r="I62" s="78"/>
      <c r="J62" s="425"/>
      <c r="K62" s="76" t="s">
        <v>375</v>
      </c>
      <c r="L62" s="78">
        <v>12</v>
      </c>
      <c r="M62" s="78">
        <v>12</v>
      </c>
    </row>
    <row r="63" spans="1:13" ht="63">
      <c r="A63" s="72">
        <v>53</v>
      </c>
      <c r="B63" s="77" t="s">
        <v>66</v>
      </c>
      <c r="C63" s="162"/>
      <c r="D63" s="530"/>
      <c r="E63" s="77" t="s">
        <v>1471</v>
      </c>
      <c r="F63" s="530" t="s">
        <v>253</v>
      </c>
      <c r="G63" s="78" t="s">
        <v>979</v>
      </c>
      <c r="H63" s="78">
        <v>89.6</v>
      </c>
      <c r="I63" s="78"/>
      <c r="J63" s="78"/>
      <c r="K63" s="78" t="s">
        <v>375</v>
      </c>
      <c r="L63" s="78">
        <v>35</v>
      </c>
      <c r="M63" s="78">
        <v>35</v>
      </c>
    </row>
    <row r="64" spans="1:13" ht="15.75">
      <c r="A64" s="72">
        <v>54</v>
      </c>
      <c r="B64" s="77" t="s">
        <v>67</v>
      </c>
      <c r="C64" s="76" t="s">
        <v>375</v>
      </c>
      <c r="D64" s="76"/>
      <c r="E64" s="77"/>
      <c r="F64" s="76"/>
      <c r="G64" s="72"/>
      <c r="H64" s="72"/>
      <c r="I64" s="72"/>
      <c r="J64" s="72"/>
      <c r="K64" s="72" t="s">
        <v>375</v>
      </c>
      <c r="L64" s="72">
        <v>99</v>
      </c>
      <c r="M64" s="72">
        <v>99</v>
      </c>
    </row>
    <row r="65" spans="1:13" ht="305.25" customHeight="1">
      <c r="A65" s="72">
        <v>55</v>
      </c>
      <c r="B65" s="77" t="s">
        <v>68</v>
      </c>
      <c r="C65" s="76"/>
      <c r="D65" s="76"/>
      <c r="E65" s="77" t="s">
        <v>854</v>
      </c>
      <c r="F65" s="76" t="s">
        <v>253</v>
      </c>
      <c r="G65" s="72" t="s">
        <v>767</v>
      </c>
      <c r="H65" s="78">
        <v>100</v>
      </c>
      <c r="I65" s="78"/>
      <c r="J65" s="78"/>
      <c r="K65" s="76" t="s">
        <v>375</v>
      </c>
      <c r="L65" s="76">
        <v>100</v>
      </c>
      <c r="M65" s="76">
        <v>100</v>
      </c>
    </row>
    <row r="66" spans="1:13" ht="15.75">
      <c r="A66" s="72">
        <v>56</v>
      </c>
      <c r="B66" s="77" t="s">
        <v>69</v>
      </c>
      <c r="C66" s="76" t="s">
        <v>375</v>
      </c>
      <c r="D66" s="76"/>
      <c r="E66" s="77"/>
      <c r="F66" s="76"/>
      <c r="G66" s="78"/>
      <c r="H66" s="78"/>
      <c r="I66" s="78" t="s">
        <v>375</v>
      </c>
      <c r="J66" s="78"/>
      <c r="K66" s="78"/>
      <c r="L66" s="76"/>
      <c r="M66" s="76"/>
    </row>
    <row r="67" spans="1:13" ht="47.25">
      <c r="A67" s="72">
        <v>57</v>
      </c>
      <c r="B67" s="77" t="s">
        <v>70</v>
      </c>
      <c r="C67" s="76"/>
      <c r="D67" s="76"/>
      <c r="E67" s="83" t="s">
        <v>577</v>
      </c>
      <c r="F67" s="72" t="s">
        <v>540</v>
      </c>
      <c r="G67" s="78">
        <v>621</v>
      </c>
      <c r="H67" s="78">
        <v>621</v>
      </c>
      <c r="I67" s="78"/>
      <c r="J67" s="78"/>
      <c r="K67" s="78" t="s">
        <v>375</v>
      </c>
      <c r="L67" s="78">
        <v>621</v>
      </c>
      <c r="M67" s="78">
        <v>621</v>
      </c>
    </row>
    <row r="68" spans="1:13" ht="94.5">
      <c r="A68" s="72">
        <v>58</v>
      </c>
      <c r="B68" s="77" t="s">
        <v>71</v>
      </c>
      <c r="C68" s="76"/>
      <c r="D68" s="76"/>
      <c r="E68" s="77" t="s">
        <v>486</v>
      </c>
      <c r="F68" s="76" t="s">
        <v>253</v>
      </c>
      <c r="G68" s="76" t="s">
        <v>863</v>
      </c>
      <c r="H68" s="76">
        <v>47.25</v>
      </c>
      <c r="I68" s="76"/>
      <c r="J68" s="76"/>
      <c r="K68" s="76" t="s">
        <v>375</v>
      </c>
      <c r="L68" s="76">
        <v>218</v>
      </c>
      <c r="M68" s="76">
        <v>103</v>
      </c>
    </row>
    <row r="69" spans="1:13" ht="15.75">
      <c r="A69" s="60">
        <v>59</v>
      </c>
      <c r="B69" s="131" t="s">
        <v>72</v>
      </c>
      <c r="C69" s="60"/>
      <c r="D69" s="60"/>
      <c r="E69" s="61"/>
      <c r="F69" s="60"/>
      <c r="G69" s="60"/>
      <c r="H69" s="60"/>
      <c r="I69" s="60"/>
      <c r="J69" s="60"/>
      <c r="K69" s="60"/>
      <c r="L69" s="60"/>
      <c r="M69" s="60"/>
    </row>
    <row r="70" spans="1:13" ht="15.75">
      <c r="A70" s="72">
        <v>60</v>
      </c>
      <c r="B70" s="93" t="s">
        <v>73</v>
      </c>
      <c r="C70" s="76"/>
      <c r="D70" s="76" t="s">
        <v>375</v>
      </c>
      <c r="E70" s="77"/>
      <c r="F70" s="76"/>
      <c r="G70" s="76"/>
      <c r="H70" s="76"/>
      <c r="I70" s="76" t="s">
        <v>375</v>
      </c>
      <c r="J70" s="76"/>
      <c r="K70" s="76"/>
      <c r="L70" s="76">
        <v>0</v>
      </c>
      <c r="M70" s="76">
        <v>0</v>
      </c>
    </row>
    <row r="71" spans="1:13" ht="78.75">
      <c r="A71" s="72">
        <v>61</v>
      </c>
      <c r="B71" s="77" t="s">
        <v>74</v>
      </c>
      <c r="C71" s="76"/>
      <c r="D71" s="76"/>
      <c r="E71" s="77" t="s">
        <v>526</v>
      </c>
      <c r="F71" s="76" t="s">
        <v>253</v>
      </c>
      <c r="G71" s="76">
        <v>100</v>
      </c>
      <c r="H71" s="76">
        <v>95</v>
      </c>
      <c r="I71" s="76"/>
      <c r="J71" s="76"/>
      <c r="K71" s="76" t="s">
        <v>375</v>
      </c>
      <c r="L71" s="76">
        <v>128</v>
      </c>
      <c r="M71" s="76">
        <v>121</v>
      </c>
    </row>
    <row r="72" spans="1:13" ht="15.75">
      <c r="A72" s="72">
        <v>62</v>
      </c>
      <c r="B72" s="93" t="s">
        <v>75</v>
      </c>
      <c r="C72" s="76" t="s">
        <v>375</v>
      </c>
      <c r="D72" s="76"/>
      <c r="E72" s="77"/>
      <c r="F72" s="76"/>
      <c r="G72" s="76"/>
      <c r="H72" s="76"/>
      <c r="I72" s="76"/>
      <c r="J72" s="76"/>
      <c r="K72" s="76" t="s">
        <v>375</v>
      </c>
      <c r="L72" s="76">
        <v>3</v>
      </c>
      <c r="M72" s="76">
        <v>3</v>
      </c>
    </row>
    <row r="73" spans="1:13" ht="15.75">
      <c r="A73" s="72">
        <v>63</v>
      </c>
      <c r="B73" s="77" t="s">
        <v>76</v>
      </c>
      <c r="C73" s="76" t="s">
        <v>375</v>
      </c>
      <c r="D73" s="76"/>
      <c r="E73" s="77"/>
      <c r="F73" s="76"/>
      <c r="G73" s="76"/>
      <c r="H73" s="76"/>
      <c r="I73" s="76"/>
      <c r="J73" s="76"/>
      <c r="K73" s="76" t="s">
        <v>375</v>
      </c>
      <c r="L73" s="76">
        <v>10</v>
      </c>
      <c r="M73" s="76">
        <v>10</v>
      </c>
    </row>
    <row r="74" spans="1:13" ht="78.75">
      <c r="A74" s="72">
        <v>64</v>
      </c>
      <c r="B74" s="77" t="s">
        <v>77</v>
      </c>
      <c r="C74" s="78"/>
      <c r="D74" s="78"/>
      <c r="E74" s="83" t="s">
        <v>887</v>
      </c>
      <c r="F74" s="62"/>
      <c r="G74" s="62"/>
      <c r="H74" s="62"/>
      <c r="I74" s="78"/>
      <c r="J74" s="78"/>
      <c r="K74" s="76" t="s">
        <v>375</v>
      </c>
      <c r="L74" s="76">
        <v>9</v>
      </c>
      <c r="M74" s="76">
        <v>9</v>
      </c>
    </row>
    <row r="75" spans="1:13" ht="15.75">
      <c r="A75" s="298">
        <v>65</v>
      </c>
      <c r="B75" s="106" t="s">
        <v>78</v>
      </c>
      <c r="C75" s="33"/>
      <c r="D75" s="33"/>
      <c r="E75" s="57"/>
      <c r="F75" s="33"/>
      <c r="G75" s="38"/>
      <c r="H75" s="38"/>
      <c r="I75" s="38"/>
      <c r="J75" s="38"/>
      <c r="K75" s="38"/>
      <c r="L75" s="38"/>
      <c r="M75" s="38"/>
    </row>
    <row r="76" spans="1:13" ht="94.5">
      <c r="A76" s="72">
        <v>66</v>
      </c>
      <c r="B76" s="93" t="s">
        <v>79</v>
      </c>
      <c r="C76" s="78"/>
      <c r="D76" s="78"/>
      <c r="E76" s="77" t="s">
        <v>734</v>
      </c>
      <c r="F76" s="78"/>
      <c r="G76" s="76" t="s">
        <v>735</v>
      </c>
      <c r="H76" s="76" t="s">
        <v>735</v>
      </c>
      <c r="I76" s="78"/>
      <c r="J76" s="78"/>
      <c r="K76" s="78" t="s">
        <v>375</v>
      </c>
      <c r="L76" s="78">
        <v>23</v>
      </c>
      <c r="M76" s="78">
        <v>12</v>
      </c>
    </row>
    <row r="77" spans="1:13" ht="94.5">
      <c r="A77" s="72">
        <v>67</v>
      </c>
      <c r="B77" s="77" t="s">
        <v>80</v>
      </c>
      <c r="C77" s="76"/>
      <c r="D77" s="76"/>
      <c r="E77" s="77" t="s">
        <v>723</v>
      </c>
      <c r="F77" s="76" t="s">
        <v>300</v>
      </c>
      <c r="G77" s="76">
        <v>180</v>
      </c>
      <c r="H77" s="76">
        <v>180</v>
      </c>
      <c r="I77" s="76"/>
      <c r="J77" s="76"/>
      <c r="K77" s="76" t="s">
        <v>375</v>
      </c>
      <c r="L77" s="76">
        <v>180</v>
      </c>
      <c r="M77" s="76">
        <v>180</v>
      </c>
    </row>
    <row r="78" spans="1:13" ht="15.75">
      <c r="A78" s="72">
        <v>68</v>
      </c>
      <c r="B78" s="77" t="s">
        <v>81</v>
      </c>
      <c r="C78" s="76" t="s">
        <v>375</v>
      </c>
      <c r="D78" s="76"/>
      <c r="E78" s="83"/>
      <c r="F78" s="76"/>
      <c r="G78" s="76"/>
      <c r="H78" s="76"/>
      <c r="I78" s="76"/>
      <c r="J78" s="76"/>
      <c r="K78" s="76" t="s">
        <v>375</v>
      </c>
      <c r="L78" s="76">
        <v>111</v>
      </c>
      <c r="M78" s="76">
        <v>86</v>
      </c>
    </row>
    <row r="79" spans="1:13" ht="15.75">
      <c r="A79" s="298">
        <v>69</v>
      </c>
      <c r="B79" s="106" t="s">
        <v>82</v>
      </c>
      <c r="C79" s="33"/>
      <c r="D79" s="33"/>
      <c r="E79" s="57"/>
      <c r="F79" s="33"/>
      <c r="G79" s="38"/>
      <c r="H79" s="38"/>
      <c r="I79" s="38"/>
      <c r="J79" s="38"/>
      <c r="K79" s="38"/>
      <c r="L79" s="38"/>
      <c r="M79" s="38"/>
    </row>
    <row r="80" spans="1:13" ht="15.75">
      <c r="A80" s="72">
        <v>70</v>
      </c>
      <c r="B80" s="93" t="s">
        <v>83</v>
      </c>
      <c r="C80" s="76"/>
      <c r="D80" s="76" t="s">
        <v>375</v>
      </c>
      <c r="E80" s="77"/>
      <c r="F80" s="76"/>
      <c r="G80" s="78"/>
      <c r="H80" s="78"/>
      <c r="I80" s="78"/>
      <c r="J80" s="78"/>
      <c r="K80" s="76" t="s">
        <v>375</v>
      </c>
      <c r="L80" s="78">
        <v>36</v>
      </c>
      <c r="M80" s="78">
        <v>6</v>
      </c>
    </row>
    <row r="81" spans="1:13" ht="15.75">
      <c r="A81" s="298">
        <v>71</v>
      </c>
      <c r="B81" s="106" t="s">
        <v>84</v>
      </c>
      <c r="C81" s="33"/>
      <c r="D81" s="33"/>
      <c r="E81" s="57"/>
      <c r="F81" s="33"/>
      <c r="G81" s="38"/>
      <c r="H81" s="38"/>
      <c r="I81" s="38"/>
      <c r="J81" s="38"/>
      <c r="K81" s="38"/>
      <c r="L81" s="38"/>
      <c r="M81" s="38"/>
    </row>
    <row r="82" spans="1:13" ht="15.75">
      <c r="A82" s="54">
        <v>72</v>
      </c>
      <c r="B82" s="131" t="s">
        <v>85</v>
      </c>
      <c r="C82" s="60"/>
      <c r="D82" s="60"/>
      <c r="E82" s="61"/>
      <c r="F82" s="60"/>
      <c r="G82" s="62"/>
      <c r="H82" s="62"/>
      <c r="I82" s="62"/>
      <c r="J82" s="62"/>
      <c r="K82" s="62"/>
      <c r="L82" s="62"/>
      <c r="M82" s="62"/>
    </row>
    <row r="83" spans="1:13" ht="15.75">
      <c r="A83" s="72">
        <v>73</v>
      </c>
      <c r="B83" s="77" t="s">
        <v>86</v>
      </c>
      <c r="C83" s="101" t="s">
        <v>375</v>
      </c>
      <c r="D83" s="101"/>
      <c r="E83" s="133"/>
      <c r="F83" s="101"/>
      <c r="G83" s="101"/>
      <c r="H83" s="101"/>
      <c r="I83" s="101"/>
      <c r="J83" s="101"/>
      <c r="K83" s="76" t="s">
        <v>375</v>
      </c>
      <c r="L83" s="101">
        <v>22</v>
      </c>
      <c r="M83" s="101">
        <v>22</v>
      </c>
    </row>
    <row r="84" spans="1:13" ht="15.75">
      <c r="A84" s="72">
        <v>74</v>
      </c>
      <c r="B84" s="93" t="s">
        <v>87</v>
      </c>
      <c r="C84" s="235"/>
      <c r="D84" s="101" t="s">
        <v>375</v>
      </c>
      <c r="E84" s="152"/>
      <c r="F84" s="235"/>
      <c r="G84" s="235"/>
      <c r="H84" s="235"/>
      <c r="I84" s="235"/>
      <c r="J84" s="235"/>
      <c r="K84" s="101" t="s">
        <v>375</v>
      </c>
      <c r="L84" s="397">
        <v>49</v>
      </c>
      <c r="M84" s="397">
        <v>49</v>
      </c>
    </row>
    <row r="85" spans="1:13" ht="15.75">
      <c r="A85" s="72">
        <v>75</v>
      </c>
      <c r="B85" s="77" t="s">
        <v>88</v>
      </c>
      <c r="C85" s="76"/>
      <c r="D85" s="76" t="s">
        <v>375</v>
      </c>
      <c r="E85" s="77"/>
      <c r="F85" s="76"/>
      <c r="G85" s="76"/>
      <c r="H85" s="76"/>
      <c r="I85" s="76"/>
      <c r="J85" s="76"/>
      <c r="K85" s="76" t="s">
        <v>375</v>
      </c>
      <c r="L85" s="76">
        <v>69</v>
      </c>
      <c r="M85" s="76">
        <v>69</v>
      </c>
    </row>
    <row r="86" spans="1:13" ht="78.75">
      <c r="A86" s="72">
        <v>76</v>
      </c>
      <c r="B86" s="77" t="s">
        <v>89</v>
      </c>
      <c r="C86" s="113"/>
      <c r="D86" s="113"/>
      <c r="E86" s="154" t="s">
        <v>907</v>
      </c>
      <c r="F86" s="114" t="s">
        <v>670</v>
      </c>
      <c r="G86" s="114" t="s">
        <v>557</v>
      </c>
      <c r="H86" s="114"/>
      <c r="I86" s="114"/>
      <c r="J86" s="114"/>
      <c r="K86" s="114" t="s">
        <v>375</v>
      </c>
      <c r="L86" s="114">
        <v>113</v>
      </c>
      <c r="M86" s="114">
        <v>98</v>
      </c>
    </row>
    <row r="87" spans="1:13" ht="47.25">
      <c r="A87" s="72">
        <v>77</v>
      </c>
      <c r="B87" s="93" t="s">
        <v>90</v>
      </c>
      <c r="C87" s="76"/>
      <c r="D87" s="76"/>
      <c r="E87" s="77" t="s">
        <v>659</v>
      </c>
      <c r="F87" s="60"/>
      <c r="G87" s="62"/>
      <c r="H87" s="62"/>
      <c r="I87" s="114"/>
      <c r="J87" s="114"/>
      <c r="K87" s="114" t="s">
        <v>375</v>
      </c>
      <c r="L87" s="78">
        <v>146</v>
      </c>
      <c r="M87" s="78">
        <v>146</v>
      </c>
    </row>
    <row r="88" spans="1:13" ht="15.75">
      <c r="A88" s="72">
        <v>78</v>
      </c>
      <c r="B88" s="93" t="s">
        <v>91</v>
      </c>
      <c r="C88" s="76" t="s">
        <v>375</v>
      </c>
      <c r="D88" s="76"/>
      <c r="E88" s="77"/>
      <c r="F88" s="76"/>
      <c r="G88" s="76"/>
      <c r="H88" s="76"/>
      <c r="I88" s="76"/>
      <c r="J88" s="76"/>
      <c r="K88" s="76" t="s">
        <v>375</v>
      </c>
      <c r="L88" s="76">
        <v>21</v>
      </c>
      <c r="M88" s="76">
        <v>21</v>
      </c>
    </row>
    <row r="89" spans="1:13" ht="31.5">
      <c r="A89" s="72">
        <v>79</v>
      </c>
      <c r="B89" s="77" t="s">
        <v>92</v>
      </c>
      <c r="C89" s="76"/>
      <c r="D89" s="76"/>
      <c r="E89" s="83" t="s">
        <v>613</v>
      </c>
      <c r="F89" s="78" t="s">
        <v>253</v>
      </c>
      <c r="G89" s="78">
        <v>100</v>
      </c>
      <c r="H89" s="78">
        <v>100</v>
      </c>
      <c r="I89" s="76"/>
      <c r="J89" s="76"/>
      <c r="K89" s="76" t="s">
        <v>375</v>
      </c>
      <c r="L89" s="76">
        <v>4</v>
      </c>
      <c r="M89" s="76">
        <v>4</v>
      </c>
    </row>
    <row r="90" spans="1:13" ht="15.75">
      <c r="A90" s="72">
        <v>80</v>
      </c>
      <c r="B90" s="77" t="s">
        <v>93</v>
      </c>
      <c r="C90" s="72"/>
      <c r="D90" s="76" t="s">
        <v>375</v>
      </c>
      <c r="E90" s="83"/>
      <c r="F90" s="72"/>
      <c r="G90" s="72"/>
      <c r="H90" s="72"/>
      <c r="I90" s="72"/>
      <c r="J90" s="72"/>
      <c r="K90" s="72" t="s">
        <v>375</v>
      </c>
      <c r="L90" s="76">
        <v>55</v>
      </c>
      <c r="M90" s="76">
        <v>55</v>
      </c>
    </row>
    <row r="91" spans="1:13" ht="15.75">
      <c r="A91" s="72">
        <v>81</v>
      </c>
      <c r="B91" s="93" t="s">
        <v>94</v>
      </c>
      <c r="C91" s="76" t="s">
        <v>375</v>
      </c>
      <c r="D91" s="76"/>
      <c r="E91" s="77"/>
      <c r="F91" s="76"/>
      <c r="G91" s="76"/>
      <c r="H91" s="76"/>
      <c r="I91" s="76" t="s">
        <v>375</v>
      </c>
      <c r="J91" s="76"/>
      <c r="K91" s="76"/>
      <c r="L91" s="76">
        <v>1</v>
      </c>
      <c r="M91" s="76">
        <v>0</v>
      </c>
    </row>
    <row r="92" spans="1:13" ht="15.75">
      <c r="A92" s="72">
        <v>82</v>
      </c>
      <c r="B92" s="77" t="s">
        <v>95</v>
      </c>
      <c r="C92" s="78"/>
      <c r="D92" s="76" t="s">
        <v>375</v>
      </c>
      <c r="E92" s="82"/>
      <c r="F92" s="78"/>
      <c r="G92" s="78"/>
      <c r="H92" s="78"/>
      <c r="I92" s="78"/>
      <c r="J92" s="78"/>
      <c r="K92" s="76" t="s">
        <v>375</v>
      </c>
      <c r="L92" s="76">
        <v>2</v>
      </c>
      <c r="M92" s="76">
        <v>2</v>
      </c>
    </row>
    <row r="93" spans="1:13" ht="15.75">
      <c r="A93" s="72">
        <v>83</v>
      </c>
      <c r="B93" s="93" t="s">
        <v>96</v>
      </c>
      <c r="C93" s="76" t="s">
        <v>375</v>
      </c>
      <c r="D93" s="78"/>
      <c r="E93" s="82"/>
      <c r="F93" s="78"/>
      <c r="G93" s="78"/>
      <c r="H93" s="78"/>
      <c r="I93" s="78"/>
      <c r="J93" s="78"/>
      <c r="K93" s="76" t="s">
        <v>375</v>
      </c>
      <c r="L93" s="78">
        <v>14</v>
      </c>
      <c r="M93" s="78">
        <v>14</v>
      </c>
    </row>
    <row r="94" spans="1:13" ht="15.75">
      <c r="A94" s="298">
        <v>84</v>
      </c>
      <c r="B94" s="106" t="s">
        <v>97</v>
      </c>
      <c r="C94" s="38"/>
      <c r="D94" s="38"/>
      <c r="E94" s="150"/>
      <c r="F94" s="38"/>
      <c r="G94" s="38"/>
      <c r="H94" s="38"/>
      <c r="I94" s="38"/>
      <c r="J94" s="38"/>
      <c r="K94" s="38"/>
      <c r="L94" s="38"/>
      <c r="M94" s="38"/>
    </row>
    <row r="95" spans="1:13" ht="15.75">
      <c r="A95" s="72">
        <v>85</v>
      </c>
      <c r="B95" s="77" t="s">
        <v>98</v>
      </c>
      <c r="C95" s="78" t="s">
        <v>375</v>
      </c>
      <c r="D95" s="78"/>
      <c r="E95" s="82"/>
      <c r="F95" s="78"/>
      <c r="G95" s="78"/>
      <c r="H95" s="78"/>
      <c r="I95" s="78"/>
      <c r="J95" s="78"/>
      <c r="K95" s="76" t="s">
        <v>375</v>
      </c>
      <c r="L95" s="78">
        <v>25</v>
      </c>
      <c r="M95" s="78">
        <v>24</v>
      </c>
    </row>
    <row r="97" spans="1:13" hidden="1">
      <c r="L97" s="426">
        <f>L95+L93+L92+L91+L90+L89+L88+L87+L86+L85+L84+L83+L80+L78+L77+L76+L74+L73+L72+L71+L68+L67+L65+L64+L63+L62+L61+L60+L59+L58+L57+L56+L55+L53+L52+L51+L50+L49+L48+L47+L45+L44+L43+L41+L40+L39+L36+L35+L34+L33+L32+L31+L30+L29+L23+L21+L20+L17+L16+L15</f>
        <v>3063</v>
      </c>
      <c r="M97" s="426">
        <f>M95+M93+M92+M91+M90+M89+M88+M87+M86+M85+M84+M83+M80+M78+M77+M76+M74+M73+M72+M71+M68+M67+M65+M64+M63+M62+M61+M60+M59+M58+M57+M56+M55+M53+M52+M51+M50+M49+M48+M47+M45+M44+M43+M41+M40+M39+M36+M35+M34+M33+M32+M31+M30+M29+M23+M20+M17+M16+M15</f>
        <v>2523</v>
      </c>
    </row>
    <row r="100" spans="1:13" ht="15" customHeight="1">
      <c r="A100" s="47"/>
      <c r="B100" s="610"/>
      <c r="C100" s="610"/>
      <c r="D100" s="610"/>
      <c r="E100" s="610"/>
      <c r="F100" s="610"/>
      <c r="G100" s="610"/>
      <c r="H100" s="610"/>
      <c r="I100" s="610"/>
      <c r="J100" s="610"/>
      <c r="K100" s="610"/>
      <c r="L100" s="610"/>
      <c r="M100" s="610"/>
    </row>
    <row r="101" spans="1:13">
      <c r="A101" s="47"/>
      <c r="B101" s="11"/>
    </row>
  </sheetData>
  <autoFilter ref="A10:M95"/>
  <mergeCells count="20">
    <mergeCell ref="B100:M100"/>
    <mergeCell ref="J8:J9"/>
    <mergeCell ref="A1:M1"/>
    <mergeCell ref="A2:A9"/>
    <mergeCell ref="B2:B9"/>
    <mergeCell ref="C2:M2"/>
    <mergeCell ref="C3:M3"/>
    <mergeCell ref="C4:M4"/>
    <mergeCell ref="C5:H5"/>
    <mergeCell ref="I5:K7"/>
    <mergeCell ref="L5:L9"/>
    <mergeCell ref="M5:M9"/>
    <mergeCell ref="C6:C9"/>
    <mergeCell ref="D6:H6"/>
    <mergeCell ref="D7:H7"/>
    <mergeCell ref="D8:D9"/>
    <mergeCell ref="E8:H8"/>
    <mergeCell ref="I8:I9"/>
    <mergeCell ref="N41:AA42"/>
    <mergeCell ref="K8:K9"/>
  </mergeCells>
  <pageMargins left="0.7" right="0.7" top="0.75" bottom="0.75" header="0.3" footer="0.3"/>
  <pageSetup paperSize="9" firstPageNumber="2147483648"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1"/>
  <sheetViews>
    <sheetView zoomScale="50" zoomScaleNormal="50" workbookViewId="0">
      <pane xSplit="11" ySplit="13" topLeftCell="L14" activePane="bottomRight" state="frozen"/>
      <selection pane="topRight" activeCell="L1" sqref="L1"/>
      <selection pane="bottomLeft" activeCell="A14" sqref="A14"/>
      <selection pane="bottomRight" activeCell="A98" sqref="A98:XFD99"/>
    </sheetView>
  </sheetViews>
  <sheetFormatPr defaultRowHeight="15"/>
  <cols>
    <col min="1" max="1" width="5.42578125" style="42" customWidth="1"/>
    <col min="2" max="2" width="41.85546875" style="41" customWidth="1"/>
    <col min="3" max="3" width="3.85546875" style="42" customWidth="1"/>
    <col min="4" max="4" width="4.140625" style="42" customWidth="1"/>
    <col min="5" max="5" width="61" style="41" customWidth="1"/>
    <col min="6" max="6" width="14.7109375" style="42" customWidth="1"/>
    <col min="7" max="7" width="18.7109375" style="42" customWidth="1"/>
    <col min="8" max="8" width="17.85546875" style="42" customWidth="1"/>
    <col min="9" max="9" width="18" style="42" customWidth="1"/>
    <col min="10" max="10" width="14.5703125" style="42" customWidth="1"/>
    <col min="11" max="11" width="17.7109375" style="42" customWidth="1"/>
    <col min="12" max="12" width="14.42578125" style="42" customWidth="1"/>
    <col min="13" max="13" width="4.42578125" style="42" customWidth="1"/>
    <col min="14" max="14" width="19" style="42" customWidth="1"/>
    <col min="15" max="15" width="5.42578125" style="42" customWidth="1"/>
    <col min="16" max="16" width="8.7109375" style="42" customWidth="1"/>
    <col min="17" max="18" width="8" style="42" customWidth="1"/>
    <col min="19" max="19" width="7.85546875" style="42" customWidth="1"/>
    <col min="20" max="20" width="7.140625" style="42" customWidth="1"/>
    <col min="21" max="21" width="6.85546875" style="42" customWidth="1"/>
    <col min="22" max="22" width="8" style="42" customWidth="1"/>
    <col min="23" max="23" width="7.85546875" style="42" customWidth="1"/>
    <col min="24" max="24" width="7.7109375" style="42" customWidth="1"/>
    <col min="25" max="25" width="6.7109375" style="42" customWidth="1"/>
    <col min="26" max="26" width="8.28515625" style="42" customWidth="1"/>
    <col min="27" max="27" width="9" style="42" customWidth="1"/>
    <col min="28" max="28" width="17.5703125" style="42" customWidth="1"/>
    <col min="29" max="29" width="19.5703125" style="42" customWidth="1"/>
    <col min="30" max="31" width="9" style="42" customWidth="1"/>
    <col min="32" max="32" width="18.140625" style="42" customWidth="1"/>
    <col min="33" max="33" width="17.28515625" style="42" customWidth="1"/>
    <col min="34" max="35" width="7.7109375" style="350" customWidth="1"/>
    <col min="36" max="36" width="7.85546875" style="350" customWidth="1"/>
    <col min="37" max="37" width="8.140625" style="350" customWidth="1"/>
    <col min="38" max="38" width="8.5703125" style="350" customWidth="1"/>
    <col min="39" max="39" width="7.85546875" style="350" customWidth="1"/>
    <col min="40" max="40" width="8.7109375" style="350" customWidth="1"/>
    <col min="41" max="41" width="8.5703125" style="350" customWidth="1"/>
    <col min="42" max="42" width="7.28515625" style="350" customWidth="1"/>
    <col min="43" max="43" width="7.85546875" style="350" customWidth="1"/>
    <col min="44" max="44" width="7.5703125" style="350" customWidth="1"/>
    <col min="45" max="45" width="8.7109375" style="350" customWidth="1"/>
  </cols>
  <sheetData>
    <row r="1" spans="1:50" ht="18.75">
      <c r="A1" s="642" t="s">
        <v>0</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643"/>
      <c r="AM1" s="643"/>
      <c r="AN1" s="643"/>
      <c r="AO1" s="643"/>
      <c r="AP1" s="643"/>
      <c r="AQ1" s="643"/>
      <c r="AR1" s="643"/>
      <c r="AS1" s="643"/>
    </row>
    <row r="2" spans="1:50" ht="15.75" customHeight="1">
      <c r="A2" s="601" t="s">
        <v>1</v>
      </c>
      <c r="B2" s="601" t="s">
        <v>2</v>
      </c>
      <c r="C2" s="614" t="s">
        <v>127</v>
      </c>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L2" s="614"/>
      <c r="AM2" s="614"/>
      <c r="AN2" s="614"/>
      <c r="AO2" s="614"/>
      <c r="AP2" s="614"/>
      <c r="AQ2" s="614"/>
      <c r="AR2" s="614"/>
      <c r="AS2" s="614"/>
      <c r="AT2" s="45"/>
      <c r="AU2" s="45"/>
      <c r="AV2" s="45"/>
      <c r="AW2" s="45"/>
      <c r="AX2" s="45"/>
    </row>
    <row r="3" spans="1:50" ht="15.75">
      <c r="A3" s="601"/>
      <c r="B3" s="601"/>
      <c r="C3" s="588" t="s">
        <v>1357</v>
      </c>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c r="AK3" s="588"/>
      <c r="AL3" s="588"/>
      <c r="AM3" s="588"/>
      <c r="AN3" s="588"/>
      <c r="AO3" s="588"/>
      <c r="AP3" s="588"/>
      <c r="AQ3" s="588"/>
      <c r="AR3" s="588"/>
      <c r="AS3" s="588"/>
      <c r="AT3" s="45"/>
      <c r="AU3" s="45"/>
      <c r="AV3" s="45"/>
      <c r="AW3" s="45"/>
      <c r="AX3" s="45"/>
    </row>
    <row r="4" spans="1:50" ht="21.75" customHeight="1">
      <c r="A4" s="601"/>
      <c r="B4" s="601"/>
      <c r="C4" s="644" t="s">
        <v>188</v>
      </c>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c r="AH4" s="644"/>
      <c r="AI4" s="644"/>
      <c r="AJ4" s="644"/>
      <c r="AK4" s="644"/>
      <c r="AL4" s="644"/>
      <c r="AM4" s="644"/>
      <c r="AN4" s="644"/>
      <c r="AO4" s="644"/>
      <c r="AP4" s="644"/>
      <c r="AQ4" s="644"/>
      <c r="AR4" s="644"/>
      <c r="AS4" s="644"/>
      <c r="AT4" s="45"/>
      <c r="AU4" s="45"/>
      <c r="AV4" s="45"/>
      <c r="AW4" s="45"/>
      <c r="AX4" s="45"/>
    </row>
    <row r="5" spans="1:50" ht="37.5" customHeight="1">
      <c r="A5" s="601"/>
      <c r="B5" s="601"/>
      <c r="C5" s="609" t="s">
        <v>111</v>
      </c>
      <c r="D5" s="609"/>
      <c r="E5" s="609"/>
      <c r="F5" s="609"/>
      <c r="G5" s="609"/>
      <c r="H5" s="609"/>
      <c r="I5" s="609"/>
      <c r="J5" s="609"/>
      <c r="K5" s="609"/>
      <c r="L5" s="609"/>
      <c r="M5" s="599" t="s">
        <v>154</v>
      </c>
      <c r="N5" s="599"/>
      <c r="O5" s="599"/>
      <c r="P5" s="599" t="s">
        <v>189</v>
      </c>
      <c r="Q5" s="599"/>
      <c r="R5" s="599"/>
      <c r="S5" s="599"/>
      <c r="T5" s="599"/>
      <c r="U5" s="599"/>
      <c r="V5" s="599"/>
      <c r="W5" s="599"/>
      <c r="X5" s="599"/>
      <c r="Y5" s="599"/>
      <c r="Z5" s="599"/>
      <c r="AA5" s="599"/>
      <c r="AB5" s="599"/>
      <c r="AC5" s="599"/>
      <c r="AD5" s="599"/>
      <c r="AE5" s="599"/>
      <c r="AF5" s="599"/>
      <c r="AG5" s="599"/>
      <c r="AH5" s="660" t="s">
        <v>190</v>
      </c>
      <c r="AI5" s="660"/>
      <c r="AJ5" s="660"/>
      <c r="AK5" s="660"/>
      <c r="AL5" s="660"/>
      <c r="AM5" s="660"/>
      <c r="AN5" s="660"/>
      <c r="AO5" s="660"/>
      <c r="AP5" s="660"/>
      <c r="AQ5" s="660"/>
      <c r="AR5" s="660"/>
      <c r="AS5" s="660"/>
    </row>
    <row r="6" spans="1:50" ht="15" customHeight="1">
      <c r="A6" s="601"/>
      <c r="B6" s="601"/>
      <c r="C6" s="599" t="s">
        <v>8</v>
      </c>
      <c r="D6" s="661" t="s">
        <v>9</v>
      </c>
      <c r="E6" s="661"/>
      <c r="F6" s="661"/>
      <c r="G6" s="661"/>
      <c r="H6" s="661"/>
      <c r="I6" s="661"/>
      <c r="J6" s="661"/>
      <c r="K6" s="661"/>
      <c r="L6" s="661"/>
      <c r="M6" s="599"/>
      <c r="N6" s="599"/>
      <c r="O6" s="599"/>
      <c r="P6" s="611" t="s">
        <v>191</v>
      </c>
      <c r="Q6" s="611"/>
      <c r="R6" s="611"/>
      <c r="S6" s="611"/>
      <c r="T6" s="611"/>
      <c r="U6" s="611"/>
      <c r="V6" s="611" t="s">
        <v>192</v>
      </c>
      <c r="W6" s="611"/>
      <c r="X6" s="611"/>
      <c r="Y6" s="611"/>
      <c r="Z6" s="611"/>
      <c r="AA6" s="611"/>
      <c r="AB6" s="611"/>
      <c r="AC6" s="611"/>
      <c r="AD6" s="611"/>
      <c r="AE6" s="611"/>
      <c r="AF6" s="611"/>
      <c r="AG6" s="611"/>
      <c r="AH6" s="679" t="s">
        <v>193</v>
      </c>
      <c r="AI6" s="679"/>
      <c r="AJ6" s="679"/>
      <c r="AK6" s="679"/>
      <c r="AL6" s="679"/>
      <c r="AM6" s="679"/>
      <c r="AN6" s="679" t="s">
        <v>194</v>
      </c>
      <c r="AO6" s="679"/>
      <c r="AP6" s="679"/>
      <c r="AQ6" s="679"/>
      <c r="AR6" s="679"/>
      <c r="AS6" s="679"/>
    </row>
    <row r="7" spans="1:50" ht="48" customHeight="1">
      <c r="A7" s="601"/>
      <c r="B7" s="601"/>
      <c r="C7" s="599"/>
      <c r="D7" s="609" t="s">
        <v>115</v>
      </c>
      <c r="E7" s="609"/>
      <c r="F7" s="609"/>
      <c r="G7" s="609"/>
      <c r="H7" s="609"/>
      <c r="I7" s="609"/>
      <c r="J7" s="609"/>
      <c r="K7" s="609"/>
      <c r="L7" s="609"/>
      <c r="M7" s="599"/>
      <c r="N7" s="599"/>
      <c r="O7" s="599"/>
      <c r="P7" s="611"/>
      <c r="Q7" s="611"/>
      <c r="R7" s="611"/>
      <c r="S7" s="611"/>
      <c r="T7" s="611"/>
      <c r="U7" s="611"/>
      <c r="V7" s="611" t="s">
        <v>195</v>
      </c>
      <c r="W7" s="611"/>
      <c r="X7" s="611"/>
      <c r="Y7" s="611"/>
      <c r="Z7" s="611"/>
      <c r="AA7" s="611"/>
      <c r="AB7" s="611" t="s">
        <v>196</v>
      </c>
      <c r="AC7" s="611"/>
      <c r="AD7" s="611"/>
      <c r="AE7" s="611"/>
      <c r="AF7" s="611"/>
      <c r="AG7" s="611"/>
      <c r="AH7" s="679"/>
      <c r="AI7" s="679"/>
      <c r="AJ7" s="679"/>
      <c r="AK7" s="679"/>
      <c r="AL7" s="679"/>
      <c r="AM7" s="679"/>
      <c r="AN7" s="679"/>
      <c r="AO7" s="679"/>
      <c r="AP7" s="679"/>
      <c r="AQ7" s="679"/>
      <c r="AR7" s="679"/>
      <c r="AS7" s="679"/>
    </row>
    <row r="8" spans="1:50" ht="15.75" customHeight="1">
      <c r="A8" s="601"/>
      <c r="B8" s="601"/>
      <c r="C8" s="599"/>
      <c r="D8" s="599" t="s">
        <v>8</v>
      </c>
      <c r="E8" s="609" t="s">
        <v>9</v>
      </c>
      <c r="F8" s="609"/>
      <c r="G8" s="609"/>
      <c r="H8" s="609"/>
      <c r="I8" s="609"/>
      <c r="J8" s="609"/>
      <c r="K8" s="609"/>
      <c r="L8" s="609"/>
      <c r="M8" s="599"/>
      <c r="N8" s="599"/>
      <c r="O8" s="599"/>
      <c r="P8" s="611" t="s">
        <v>197</v>
      </c>
      <c r="Q8" s="611"/>
      <c r="R8" s="611" t="s">
        <v>198</v>
      </c>
      <c r="S8" s="611"/>
      <c r="T8" s="611" t="s">
        <v>199</v>
      </c>
      <c r="U8" s="611"/>
      <c r="V8" s="611" t="s">
        <v>197</v>
      </c>
      <c r="W8" s="611"/>
      <c r="X8" s="611" t="s">
        <v>198</v>
      </c>
      <c r="Y8" s="611"/>
      <c r="Z8" s="611" t="s">
        <v>199</v>
      </c>
      <c r="AA8" s="611"/>
      <c r="AB8" s="611" t="s">
        <v>197</v>
      </c>
      <c r="AC8" s="611"/>
      <c r="AD8" s="611" t="s">
        <v>198</v>
      </c>
      <c r="AE8" s="611"/>
      <c r="AF8" s="611" t="s">
        <v>199</v>
      </c>
      <c r="AG8" s="611"/>
      <c r="AH8" s="679" t="s">
        <v>197</v>
      </c>
      <c r="AI8" s="679"/>
      <c r="AJ8" s="679" t="s">
        <v>198</v>
      </c>
      <c r="AK8" s="679"/>
      <c r="AL8" s="679" t="s">
        <v>199</v>
      </c>
      <c r="AM8" s="679"/>
      <c r="AN8" s="679" t="s">
        <v>197</v>
      </c>
      <c r="AO8" s="679"/>
      <c r="AP8" s="679" t="s">
        <v>198</v>
      </c>
      <c r="AQ8" s="679"/>
      <c r="AR8" s="679" t="s">
        <v>199</v>
      </c>
      <c r="AS8" s="679"/>
    </row>
    <row r="9" spans="1:50" ht="33" customHeight="1">
      <c r="A9" s="601"/>
      <c r="B9" s="601"/>
      <c r="C9" s="599"/>
      <c r="D9" s="599"/>
      <c r="E9" s="611" t="s">
        <v>116</v>
      </c>
      <c r="F9" s="611" t="s">
        <v>117</v>
      </c>
      <c r="G9" s="611" t="s">
        <v>200</v>
      </c>
      <c r="H9" s="611"/>
      <c r="I9" s="611"/>
      <c r="J9" s="611" t="s">
        <v>1359</v>
      </c>
      <c r="K9" s="611"/>
      <c r="L9" s="611"/>
      <c r="M9" s="599"/>
      <c r="N9" s="599"/>
      <c r="O9" s="599"/>
      <c r="P9" s="611"/>
      <c r="Q9" s="611"/>
      <c r="R9" s="611"/>
      <c r="S9" s="611"/>
      <c r="T9" s="611"/>
      <c r="U9" s="611"/>
      <c r="V9" s="611"/>
      <c r="W9" s="611"/>
      <c r="X9" s="611"/>
      <c r="Y9" s="611"/>
      <c r="Z9" s="611"/>
      <c r="AA9" s="611"/>
      <c r="AB9" s="611"/>
      <c r="AC9" s="611"/>
      <c r="AD9" s="611"/>
      <c r="AE9" s="611"/>
      <c r="AF9" s="611"/>
      <c r="AG9" s="611"/>
      <c r="AH9" s="679"/>
      <c r="AI9" s="679"/>
      <c r="AJ9" s="679"/>
      <c r="AK9" s="679"/>
      <c r="AL9" s="679"/>
      <c r="AM9" s="679"/>
      <c r="AN9" s="679"/>
      <c r="AO9" s="679"/>
      <c r="AP9" s="679"/>
      <c r="AQ9" s="679"/>
      <c r="AR9" s="679"/>
      <c r="AS9" s="679"/>
    </row>
    <row r="10" spans="1:50" ht="53.25" customHeight="1">
      <c r="A10" s="601"/>
      <c r="B10" s="601"/>
      <c r="C10" s="599"/>
      <c r="D10" s="599"/>
      <c r="E10" s="611"/>
      <c r="F10" s="611"/>
      <c r="G10" s="5" t="s">
        <v>201</v>
      </c>
      <c r="H10" s="5" t="s">
        <v>202</v>
      </c>
      <c r="I10" s="5" t="s">
        <v>203</v>
      </c>
      <c r="J10" s="5" t="s">
        <v>201</v>
      </c>
      <c r="K10" s="5" t="s">
        <v>202</v>
      </c>
      <c r="L10" s="5" t="s">
        <v>203</v>
      </c>
      <c r="M10" s="567" t="s">
        <v>8</v>
      </c>
      <c r="N10" s="567" t="s">
        <v>10</v>
      </c>
      <c r="O10" s="569" t="s">
        <v>9</v>
      </c>
      <c r="P10" s="5" t="s">
        <v>161</v>
      </c>
      <c r="Q10" s="5" t="s">
        <v>162</v>
      </c>
      <c r="R10" s="5" t="s">
        <v>161</v>
      </c>
      <c r="S10" s="5" t="s">
        <v>162</v>
      </c>
      <c r="T10" s="5" t="s">
        <v>161</v>
      </c>
      <c r="U10" s="5" t="s">
        <v>162</v>
      </c>
      <c r="V10" s="5" t="s">
        <v>161</v>
      </c>
      <c r="W10" s="5" t="s">
        <v>162</v>
      </c>
      <c r="X10" s="5" t="s">
        <v>161</v>
      </c>
      <c r="Y10" s="5" t="s">
        <v>162</v>
      </c>
      <c r="Z10" s="5" t="s">
        <v>161</v>
      </c>
      <c r="AA10" s="5" t="s">
        <v>162</v>
      </c>
      <c r="AB10" s="5" t="s">
        <v>161</v>
      </c>
      <c r="AC10" s="5" t="s">
        <v>162</v>
      </c>
      <c r="AD10" s="5" t="s">
        <v>161</v>
      </c>
      <c r="AE10" s="5" t="s">
        <v>162</v>
      </c>
      <c r="AF10" s="5" t="s">
        <v>161</v>
      </c>
      <c r="AG10" s="5" t="s">
        <v>162</v>
      </c>
      <c r="AH10" s="349" t="s">
        <v>161</v>
      </c>
      <c r="AI10" s="349" t="s">
        <v>162</v>
      </c>
      <c r="AJ10" s="349" t="s">
        <v>161</v>
      </c>
      <c r="AK10" s="349" t="s">
        <v>162</v>
      </c>
      <c r="AL10" s="349" t="s">
        <v>161</v>
      </c>
      <c r="AM10" s="349" t="s">
        <v>162</v>
      </c>
      <c r="AN10" s="349" t="s">
        <v>161</v>
      </c>
      <c r="AO10" s="349" t="s">
        <v>162</v>
      </c>
      <c r="AP10" s="349" t="s">
        <v>161</v>
      </c>
      <c r="AQ10" s="349" t="s">
        <v>162</v>
      </c>
      <c r="AR10" s="349" t="s">
        <v>161</v>
      </c>
      <c r="AS10" s="349" t="s">
        <v>162</v>
      </c>
    </row>
    <row r="11" spans="1:50" ht="15.75">
      <c r="A11" s="13">
        <v>1</v>
      </c>
      <c r="B11" s="13">
        <v>2</v>
      </c>
      <c r="C11" s="13">
        <v>3</v>
      </c>
      <c r="D11" s="13">
        <v>4</v>
      </c>
      <c r="E11" s="27">
        <v>5</v>
      </c>
      <c r="F11" s="27">
        <v>6</v>
      </c>
      <c r="G11" s="27">
        <v>7</v>
      </c>
      <c r="H11" s="27">
        <v>8</v>
      </c>
      <c r="I11" s="27">
        <v>9</v>
      </c>
      <c r="J11" s="27">
        <v>10</v>
      </c>
      <c r="K11" s="27">
        <v>11</v>
      </c>
      <c r="L11" s="27">
        <v>12</v>
      </c>
      <c r="M11" s="27">
        <v>13</v>
      </c>
      <c r="N11" s="27">
        <v>14</v>
      </c>
      <c r="O11" s="27">
        <v>15</v>
      </c>
      <c r="P11" s="27">
        <v>16</v>
      </c>
      <c r="Q11" s="27">
        <v>17</v>
      </c>
      <c r="R11" s="27">
        <v>18</v>
      </c>
      <c r="S11" s="27">
        <v>19</v>
      </c>
      <c r="T11" s="27">
        <v>20</v>
      </c>
      <c r="U11" s="27">
        <v>21</v>
      </c>
      <c r="V11" s="27">
        <v>22</v>
      </c>
      <c r="W11" s="27">
        <v>23</v>
      </c>
      <c r="X11" s="27">
        <v>24</v>
      </c>
      <c r="Y11" s="27">
        <v>25</v>
      </c>
      <c r="Z11" s="27">
        <v>26</v>
      </c>
      <c r="AA11" s="27">
        <v>27</v>
      </c>
      <c r="AB11" s="27">
        <v>28</v>
      </c>
      <c r="AC11" s="27">
        <v>29</v>
      </c>
      <c r="AD11" s="27">
        <v>30</v>
      </c>
      <c r="AE11" s="27">
        <v>31</v>
      </c>
      <c r="AF11" s="27">
        <v>32</v>
      </c>
      <c r="AG11" s="27">
        <v>33</v>
      </c>
      <c r="AH11" s="340">
        <v>34</v>
      </c>
      <c r="AI11" s="340">
        <v>35</v>
      </c>
      <c r="AJ11" s="340">
        <v>36</v>
      </c>
      <c r="AK11" s="340">
        <v>37</v>
      </c>
      <c r="AL11" s="340">
        <v>38</v>
      </c>
      <c r="AM11" s="340">
        <v>39</v>
      </c>
      <c r="AN11" s="340">
        <v>40</v>
      </c>
      <c r="AO11" s="340">
        <v>41</v>
      </c>
      <c r="AP11" s="340">
        <v>42</v>
      </c>
      <c r="AQ11" s="340">
        <v>43</v>
      </c>
      <c r="AR11" s="340">
        <v>44</v>
      </c>
      <c r="AS11" s="340">
        <v>45</v>
      </c>
    </row>
    <row r="12" spans="1:50" s="123" customFormat="1" ht="18.75">
      <c r="A12" s="348">
        <v>1</v>
      </c>
      <c r="B12" s="220" t="s">
        <v>13</v>
      </c>
      <c r="C12" s="33"/>
      <c r="D12" s="33"/>
      <c r="E12" s="57"/>
      <c r="F12" s="33"/>
      <c r="G12" s="348"/>
      <c r="H12" s="348"/>
      <c r="I12" s="348"/>
      <c r="J12" s="348"/>
      <c r="K12" s="348"/>
      <c r="L12" s="348"/>
      <c r="M12" s="38"/>
      <c r="N12" s="38"/>
      <c r="O12" s="38"/>
      <c r="P12" s="38"/>
      <c r="Q12" s="38"/>
      <c r="R12" s="38"/>
      <c r="S12" s="38"/>
      <c r="T12" s="38"/>
      <c r="U12" s="38"/>
      <c r="V12" s="38"/>
      <c r="W12" s="38"/>
      <c r="X12" s="38"/>
      <c r="Y12" s="38"/>
      <c r="Z12" s="38"/>
      <c r="AA12" s="38"/>
      <c r="AB12" s="38"/>
      <c r="AC12" s="38"/>
      <c r="AD12" s="38"/>
      <c r="AE12" s="38"/>
      <c r="AF12" s="38"/>
      <c r="AG12" s="38"/>
      <c r="AH12" s="345"/>
      <c r="AI12" s="345"/>
      <c r="AJ12" s="345"/>
      <c r="AK12" s="345"/>
      <c r="AL12" s="345"/>
      <c r="AM12" s="345"/>
      <c r="AN12" s="345"/>
      <c r="AO12" s="345"/>
      <c r="AP12" s="345"/>
      <c r="AQ12" s="345"/>
      <c r="AR12" s="345"/>
      <c r="AS12" s="345"/>
    </row>
    <row r="13" spans="1:50" s="123" customFormat="1" ht="18.75">
      <c r="A13" s="72">
        <v>2</v>
      </c>
      <c r="B13" s="221" t="s">
        <v>14</v>
      </c>
      <c r="C13" s="76"/>
      <c r="D13" s="76" t="s">
        <v>375</v>
      </c>
      <c r="E13" s="77"/>
      <c r="F13" s="76"/>
      <c r="G13" s="72"/>
      <c r="H13" s="72"/>
      <c r="I13" s="72"/>
      <c r="J13" s="72"/>
      <c r="K13" s="72"/>
      <c r="L13" s="72"/>
      <c r="M13" s="62"/>
      <c r="N13" s="62"/>
      <c r="O13" s="62"/>
      <c r="P13" s="78">
        <v>135</v>
      </c>
      <c r="Q13" s="78">
        <v>135</v>
      </c>
      <c r="R13" s="78" t="s">
        <v>126</v>
      </c>
      <c r="S13" s="78" t="s">
        <v>126</v>
      </c>
      <c r="T13" s="78" t="s">
        <v>126</v>
      </c>
      <c r="U13" s="78" t="s">
        <v>126</v>
      </c>
      <c r="V13" s="78">
        <v>3</v>
      </c>
      <c r="W13" s="78">
        <v>3</v>
      </c>
      <c r="X13" s="78" t="s">
        <v>126</v>
      </c>
      <c r="Y13" s="78" t="s">
        <v>126</v>
      </c>
      <c r="Z13" s="78" t="s">
        <v>126</v>
      </c>
      <c r="AA13" s="78" t="s">
        <v>126</v>
      </c>
      <c r="AB13" s="78">
        <v>135</v>
      </c>
      <c r="AC13" s="78">
        <v>135</v>
      </c>
      <c r="AD13" s="78" t="s">
        <v>126</v>
      </c>
      <c r="AE13" s="78" t="s">
        <v>126</v>
      </c>
      <c r="AF13" s="78" t="s">
        <v>126</v>
      </c>
      <c r="AG13" s="78" t="s">
        <v>126</v>
      </c>
      <c r="AH13" s="345">
        <f t="shared" ref="AH13:AH75" si="0">V13/P13*100</f>
        <v>2.2222222222222223</v>
      </c>
      <c r="AI13" s="345">
        <f t="shared" ref="AI13:AI75" si="1">W13/Q13*100</f>
        <v>2.2222222222222223</v>
      </c>
      <c r="AJ13" s="345"/>
      <c r="AK13" s="345"/>
      <c r="AL13" s="345"/>
      <c r="AM13" s="345"/>
      <c r="AN13" s="345">
        <f t="shared" ref="AN13:AN75" si="2">AB13/P13*100</f>
        <v>100</v>
      </c>
      <c r="AO13" s="345">
        <f t="shared" ref="AO13:AO75" si="3">AC13/Q13*100</f>
        <v>100</v>
      </c>
      <c r="AP13" s="345"/>
      <c r="AQ13" s="345"/>
      <c r="AR13" s="345"/>
      <c r="AS13" s="345"/>
    </row>
    <row r="14" spans="1:50" s="123" customFormat="1" ht="31.5">
      <c r="A14" s="72">
        <v>3</v>
      </c>
      <c r="B14" s="221" t="s">
        <v>15</v>
      </c>
      <c r="C14" s="76"/>
      <c r="D14" s="76"/>
      <c r="E14" s="77" t="s">
        <v>1360</v>
      </c>
      <c r="F14" s="76" t="s">
        <v>300</v>
      </c>
      <c r="G14" s="78">
        <v>88</v>
      </c>
      <c r="H14" s="78"/>
      <c r="I14" s="78"/>
      <c r="J14" s="62"/>
      <c r="K14" s="78"/>
      <c r="L14" s="78"/>
      <c r="M14" s="78"/>
      <c r="N14" s="78"/>
      <c r="O14" s="78" t="s">
        <v>375</v>
      </c>
      <c r="P14" s="78">
        <v>2905</v>
      </c>
      <c r="Q14" s="78">
        <v>3161</v>
      </c>
      <c r="R14" s="78">
        <v>140</v>
      </c>
      <c r="S14" s="78">
        <v>136</v>
      </c>
      <c r="T14" s="78">
        <v>90</v>
      </c>
      <c r="U14" s="78">
        <v>86</v>
      </c>
      <c r="V14" s="78">
        <v>1670</v>
      </c>
      <c r="W14" s="78">
        <v>1719</v>
      </c>
      <c r="X14" s="78">
        <v>29</v>
      </c>
      <c r="Y14" s="78">
        <v>35</v>
      </c>
      <c r="Z14" s="78">
        <v>5</v>
      </c>
      <c r="AA14" s="78">
        <v>5</v>
      </c>
      <c r="AB14" s="78">
        <v>0</v>
      </c>
      <c r="AC14" s="78">
        <v>0</v>
      </c>
      <c r="AD14" s="78">
        <v>0</v>
      </c>
      <c r="AE14" s="78">
        <v>0</v>
      </c>
      <c r="AF14" s="78">
        <v>0</v>
      </c>
      <c r="AG14" s="78">
        <v>0</v>
      </c>
      <c r="AH14" s="345">
        <f t="shared" si="0"/>
        <v>57.487091222030983</v>
      </c>
      <c r="AI14" s="345">
        <f t="shared" si="1"/>
        <v>54.381524833913318</v>
      </c>
      <c r="AJ14" s="345">
        <f t="shared" ref="AJ14:AJ75" si="4">X14/R14*100</f>
        <v>20.714285714285715</v>
      </c>
      <c r="AK14" s="345">
        <f t="shared" ref="AK14:AK75" si="5">Y14/S14*100</f>
        <v>25.735294117647058</v>
      </c>
      <c r="AL14" s="345">
        <f t="shared" ref="AL14:AL71" si="6">Z14/T14*100</f>
        <v>5.5555555555555554</v>
      </c>
      <c r="AM14" s="345">
        <f t="shared" ref="AM14:AM71" si="7">AA14/U14*100</f>
        <v>5.8139534883720927</v>
      </c>
      <c r="AN14" s="345">
        <f t="shared" si="2"/>
        <v>0</v>
      </c>
      <c r="AO14" s="345">
        <f t="shared" si="3"/>
        <v>0</v>
      </c>
      <c r="AP14" s="345">
        <f t="shared" ref="AP14:AP75" si="8">AD14/R14*100</f>
        <v>0</v>
      </c>
      <c r="AQ14" s="345">
        <f t="shared" ref="AQ14:AQ75" si="9">AE14/S14*100</f>
        <v>0</v>
      </c>
      <c r="AR14" s="345">
        <f t="shared" ref="AR14:AR71" si="10">AF14/T14*100</f>
        <v>0</v>
      </c>
      <c r="AS14" s="345">
        <f t="shared" ref="AS14:AS71" si="11">AG14/U14*100</f>
        <v>0</v>
      </c>
    </row>
    <row r="15" spans="1:50" s="123" customFormat="1" ht="409.5">
      <c r="A15" s="72">
        <v>4</v>
      </c>
      <c r="B15" s="221" t="s">
        <v>16</v>
      </c>
      <c r="C15" s="60"/>
      <c r="D15" s="60"/>
      <c r="E15" s="61" t="s">
        <v>1066</v>
      </c>
      <c r="F15" s="60"/>
      <c r="G15" s="62"/>
      <c r="H15" s="62"/>
      <c r="I15" s="62"/>
      <c r="J15" s="62"/>
      <c r="K15" s="62"/>
      <c r="L15" s="62"/>
      <c r="M15" s="78"/>
      <c r="N15" s="78"/>
      <c r="O15" s="72" t="s">
        <v>375</v>
      </c>
      <c r="P15" s="78">
        <v>950</v>
      </c>
      <c r="Q15" s="78">
        <v>801</v>
      </c>
      <c r="R15" s="78" t="s">
        <v>126</v>
      </c>
      <c r="S15" s="78" t="s">
        <v>126</v>
      </c>
      <c r="T15" s="78">
        <v>72</v>
      </c>
      <c r="U15" s="78">
        <v>70</v>
      </c>
      <c r="V15" s="78">
        <v>193</v>
      </c>
      <c r="W15" s="78">
        <v>209</v>
      </c>
      <c r="X15" s="78" t="s">
        <v>126</v>
      </c>
      <c r="Y15" s="78" t="s">
        <v>126</v>
      </c>
      <c r="Z15" s="78">
        <v>15</v>
      </c>
      <c r="AA15" s="78">
        <v>17</v>
      </c>
      <c r="AB15" s="54" t="s">
        <v>1067</v>
      </c>
      <c r="AC15" s="54" t="s">
        <v>1068</v>
      </c>
      <c r="AD15" s="78" t="s">
        <v>126</v>
      </c>
      <c r="AE15" s="78" t="s">
        <v>126</v>
      </c>
      <c r="AF15" s="54" t="s">
        <v>1069</v>
      </c>
      <c r="AG15" s="54" t="s">
        <v>1070</v>
      </c>
      <c r="AH15" s="345">
        <f t="shared" si="0"/>
        <v>20.315789473684209</v>
      </c>
      <c r="AI15" s="345">
        <f t="shared" si="1"/>
        <v>26.092384519350816</v>
      </c>
      <c r="AJ15" s="345"/>
      <c r="AK15" s="345"/>
      <c r="AL15" s="345">
        <f t="shared" si="6"/>
        <v>20.833333333333336</v>
      </c>
      <c r="AM15" s="345">
        <f t="shared" si="7"/>
        <v>24.285714285714285</v>
      </c>
      <c r="AN15" s="345"/>
      <c r="AO15" s="346"/>
      <c r="AP15" s="346"/>
      <c r="AQ15" s="345"/>
      <c r="AR15" s="346"/>
      <c r="AS15" s="346"/>
    </row>
    <row r="16" spans="1:50" s="123" customFormat="1" ht="78.75">
      <c r="A16" s="72">
        <v>5</v>
      </c>
      <c r="B16" s="221" t="s">
        <v>17</v>
      </c>
      <c r="C16" s="76"/>
      <c r="D16" s="76"/>
      <c r="E16" s="77" t="s">
        <v>809</v>
      </c>
      <c r="F16" s="76" t="s">
        <v>253</v>
      </c>
      <c r="G16" s="62"/>
      <c r="H16" s="62"/>
      <c r="I16" s="62"/>
      <c r="J16" s="62"/>
      <c r="K16" s="62"/>
      <c r="L16" s="62"/>
      <c r="M16" s="78"/>
      <c r="N16" s="78"/>
      <c r="O16" s="76" t="s">
        <v>375</v>
      </c>
      <c r="P16" s="76">
        <v>3150</v>
      </c>
      <c r="Q16" s="76">
        <v>2991</v>
      </c>
      <c r="R16" s="76">
        <v>30</v>
      </c>
      <c r="S16" s="76">
        <v>30</v>
      </c>
      <c r="T16" s="76" t="s">
        <v>126</v>
      </c>
      <c r="U16" s="76" t="s">
        <v>126</v>
      </c>
      <c r="V16" s="76">
        <v>140</v>
      </c>
      <c r="W16" s="76">
        <v>180</v>
      </c>
      <c r="X16" s="76">
        <v>3</v>
      </c>
      <c r="Y16" s="76">
        <v>3</v>
      </c>
      <c r="Z16" s="76" t="s">
        <v>126</v>
      </c>
      <c r="AA16" s="76" t="s">
        <v>126</v>
      </c>
      <c r="AB16" s="76">
        <v>45</v>
      </c>
      <c r="AC16" s="76">
        <v>92</v>
      </c>
      <c r="AD16" s="76">
        <v>3</v>
      </c>
      <c r="AE16" s="76">
        <v>3</v>
      </c>
      <c r="AF16" s="76" t="s">
        <v>126</v>
      </c>
      <c r="AG16" s="76" t="s">
        <v>126</v>
      </c>
      <c r="AH16" s="345">
        <f t="shared" si="0"/>
        <v>4.4444444444444446</v>
      </c>
      <c r="AI16" s="345">
        <f t="shared" si="1"/>
        <v>6.0180541624874619</v>
      </c>
      <c r="AJ16" s="345">
        <f t="shared" si="4"/>
        <v>10</v>
      </c>
      <c r="AK16" s="345">
        <f t="shared" si="5"/>
        <v>10</v>
      </c>
      <c r="AL16" s="345"/>
      <c r="AM16" s="345"/>
      <c r="AN16" s="345">
        <f t="shared" si="2"/>
        <v>1.4285714285714286</v>
      </c>
      <c r="AO16" s="345">
        <f t="shared" si="3"/>
        <v>3.075894349715814</v>
      </c>
      <c r="AP16" s="345">
        <f t="shared" si="8"/>
        <v>10</v>
      </c>
      <c r="AQ16" s="345">
        <f t="shared" si="9"/>
        <v>10</v>
      </c>
      <c r="AR16" s="345"/>
      <c r="AS16" s="345"/>
    </row>
    <row r="17" spans="1:45" s="123" customFormat="1" ht="63">
      <c r="A17" s="72">
        <v>6</v>
      </c>
      <c r="B17" s="221" t="s">
        <v>18</v>
      </c>
      <c r="C17" s="76"/>
      <c r="D17" s="76"/>
      <c r="E17" s="77" t="s">
        <v>598</v>
      </c>
      <c r="F17" s="76" t="s">
        <v>253</v>
      </c>
      <c r="G17" s="60"/>
      <c r="H17" s="60"/>
      <c r="I17" s="60"/>
      <c r="J17" s="60"/>
      <c r="K17" s="60"/>
      <c r="L17" s="60"/>
      <c r="M17" s="76"/>
      <c r="N17" s="76"/>
      <c r="O17" s="76" t="s">
        <v>375</v>
      </c>
      <c r="P17" s="76">
        <v>281</v>
      </c>
      <c r="Q17" s="76">
        <v>359</v>
      </c>
      <c r="R17" s="76" t="s">
        <v>126</v>
      </c>
      <c r="S17" s="76" t="s">
        <v>126</v>
      </c>
      <c r="T17" s="76" t="s">
        <v>126</v>
      </c>
      <c r="U17" s="76" t="s">
        <v>126</v>
      </c>
      <c r="V17" s="76">
        <v>4</v>
      </c>
      <c r="W17" s="76">
        <v>5</v>
      </c>
      <c r="X17" s="76" t="s">
        <v>126</v>
      </c>
      <c r="Y17" s="76" t="s">
        <v>126</v>
      </c>
      <c r="Z17" s="76" t="s">
        <v>126</v>
      </c>
      <c r="AA17" s="76" t="s">
        <v>126</v>
      </c>
      <c r="AB17" s="76">
        <v>0</v>
      </c>
      <c r="AC17" s="76">
        <v>0</v>
      </c>
      <c r="AD17" s="76" t="s">
        <v>126</v>
      </c>
      <c r="AE17" s="76" t="s">
        <v>126</v>
      </c>
      <c r="AF17" s="76" t="s">
        <v>126</v>
      </c>
      <c r="AG17" s="76" t="s">
        <v>126</v>
      </c>
      <c r="AH17" s="345">
        <f t="shared" si="0"/>
        <v>1.4234875444839856</v>
      </c>
      <c r="AI17" s="345">
        <f t="shared" si="1"/>
        <v>1.392757660167131</v>
      </c>
      <c r="AJ17" s="345"/>
      <c r="AK17" s="345"/>
      <c r="AL17" s="345"/>
      <c r="AM17" s="345"/>
      <c r="AN17" s="345">
        <f t="shared" si="2"/>
        <v>0</v>
      </c>
      <c r="AO17" s="345">
        <f t="shared" si="3"/>
        <v>0</v>
      </c>
      <c r="AP17" s="345"/>
      <c r="AQ17" s="345"/>
      <c r="AR17" s="345"/>
      <c r="AS17" s="345"/>
    </row>
    <row r="18" spans="1:45" s="123" customFormat="1" ht="94.5">
      <c r="A18" s="72">
        <v>7</v>
      </c>
      <c r="B18" s="221" t="s">
        <v>19</v>
      </c>
      <c r="C18" s="76"/>
      <c r="D18" s="76"/>
      <c r="E18" s="77" t="s">
        <v>1083</v>
      </c>
      <c r="F18" s="76" t="s">
        <v>253</v>
      </c>
      <c r="G18" s="76" t="s">
        <v>1084</v>
      </c>
      <c r="H18" s="76" t="s">
        <v>1085</v>
      </c>
      <c r="I18" s="76" t="s">
        <v>126</v>
      </c>
      <c r="J18" s="76">
        <v>5.9</v>
      </c>
      <c r="K18" s="76">
        <v>100</v>
      </c>
      <c r="L18" s="76" t="s">
        <v>126</v>
      </c>
      <c r="M18" s="76"/>
      <c r="N18" s="76"/>
      <c r="O18" s="76" t="s">
        <v>375</v>
      </c>
      <c r="P18" s="76">
        <v>1518</v>
      </c>
      <c r="Q18" s="76">
        <v>1479</v>
      </c>
      <c r="R18" s="76">
        <v>7</v>
      </c>
      <c r="S18" s="76">
        <v>7</v>
      </c>
      <c r="T18" s="76" t="s">
        <v>126</v>
      </c>
      <c r="U18" s="76" t="s">
        <v>126</v>
      </c>
      <c r="V18" s="76">
        <v>44</v>
      </c>
      <c r="W18" s="76">
        <v>88</v>
      </c>
      <c r="X18" s="76">
        <v>7</v>
      </c>
      <c r="Y18" s="76">
        <v>7</v>
      </c>
      <c r="Z18" s="76" t="s">
        <v>126</v>
      </c>
      <c r="AA18" s="76" t="s">
        <v>126</v>
      </c>
      <c r="AB18" s="76">
        <v>0</v>
      </c>
      <c r="AC18" s="76">
        <v>44</v>
      </c>
      <c r="AD18" s="76">
        <v>0</v>
      </c>
      <c r="AE18" s="76">
        <v>0</v>
      </c>
      <c r="AF18" s="76" t="s">
        <v>126</v>
      </c>
      <c r="AG18" s="76" t="s">
        <v>126</v>
      </c>
      <c r="AH18" s="345">
        <f t="shared" si="0"/>
        <v>2.8985507246376812</v>
      </c>
      <c r="AI18" s="345">
        <f t="shared" si="1"/>
        <v>5.9499661933739016</v>
      </c>
      <c r="AJ18" s="345">
        <f t="shared" si="4"/>
        <v>100</v>
      </c>
      <c r="AK18" s="345">
        <f t="shared" si="5"/>
        <v>100</v>
      </c>
      <c r="AL18" s="345"/>
      <c r="AM18" s="345"/>
      <c r="AN18" s="345">
        <f t="shared" si="2"/>
        <v>0</v>
      </c>
      <c r="AO18" s="345">
        <f t="shared" si="3"/>
        <v>2.9749830966869508</v>
      </c>
      <c r="AP18" s="345">
        <f t="shared" si="8"/>
        <v>0</v>
      </c>
      <c r="AQ18" s="345">
        <f t="shared" si="9"/>
        <v>0</v>
      </c>
      <c r="AR18" s="345"/>
      <c r="AS18" s="345"/>
    </row>
    <row r="19" spans="1:45" s="123" customFormat="1" ht="18.75">
      <c r="A19" s="348">
        <v>8</v>
      </c>
      <c r="B19" s="220" t="s">
        <v>20</v>
      </c>
      <c r="C19" s="33"/>
      <c r="D19" s="33"/>
      <c r="E19" s="57"/>
      <c r="F19" s="33"/>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45"/>
      <c r="AI19" s="345"/>
      <c r="AJ19" s="345"/>
      <c r="AK19" s="345"/>
      <c r="AL19" s="345"/>
      <c r="AM19" s="345"/>
      <c r="AN19" s="345"/>
      <c r="AO19" s="345"/>
      <c r="AP19" s="345"/>
      <c r="AQ19" s="345"/>
      <c r="AR19" s="345"/>
      <c r="AS19" s="345"/>
    </row>
    <row r="20" spans="1:45" s="123" customFormat="1" ht="18.75">
      <c r="A20" s="348">
        <v>9</v>
      </c>
      <c r="B20" s="220" t="s">
        <v>21</v>
      </c>
      <c r="C20" s="33"/>
      <c r="D20" s="33"/>
      <c r="E20" s="57"/>
      <c r="F20" s="33"/>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45"/>
      <c r="AI20" s="345"/>
      <c r="AJ20" s="345"/>
      <c r="AK20" s="345"/>
      <c r="AL20" s="345"/>
      <c r="AM20" s="345"/>
      <c r="AN20" s="345"/>
      <c r="AO20" s="345"/>
      <c r="AP20" s="345"/>
      <c r="AQ20" s="345"/>
      <c r="AR20" s="345"/>
      <c r="AS20" s="345"/>
    </row>
    <row r="21" spans="1:45" s="123" customFormat="1" ht="60" customHeight="1">
      <c r="A21" s="72">
        <v>10</v>
      </c>
      <c r="B21" s="221" t="s">
        <v>22</v>
      </c>
      <c r="C21" s="76"/>
      <c r="D21" s="76"/>
      <c r="E21" s="77" t="s">
        <v>1071</v>
      </c>
      <c r="F21" s="76" t="s">
        <v>253</v>
      </c>
      <c r="G21" s="76">
        <v>24.3</v>
      </c>
      <c r="H21" s="76">
        <v>73.8</v>
      </c>
      <c r="I21" s="60"/>
      <c r="J21" s="76">
        <v>24.3</v>
      </c>
      <c r="K21" s="76">
        <v>73.8</v>
      </c>
      <c r="L21" s="60"/>
      <c r="M21" s="76"/>
      <c r="N21" s="76"/>
      <c r="O21" s="76" t="s">
        <v>375</v>
      </c>
      <c r="P21" s="76">
        <v>522</v>
      </c>
      <c r="Q21" s="76">
        <v>522</v>
      </c>
      <c r="R21" s="76">
        <v>65</v>
      </c>
      <c r="S21" s="76">
        <v>65</v>
      </c>
      <c r="T21" s="60"/>
      <c r="U21" s="60"/>
      <c r="V21" s="76">
        <v>127</v>
      </c>
      <c r="W21" s="76">
        <v>127</v>
      </c>
      <c r="X21" s="76">
        <v>48</v>
      </c>
      <c r="Y21" s="76">
        <v>48</v>
      </c>
      <c r="Z21" s="60"/>
      <c r="AA21" s="60"/>
      <c r="AB21" s="76">
        <v>0</v>
      </c>
      <c r="AC21" s="76">
        <v>0</v>
      </c>
      <c r="AD21" s="76">
        <v>0</v>
      </c>
      <c r="AE21" s="76">
        <v>0</v>
      </c>
      <c r="AF21" s="60"/>
      <c r="AG21" s="60"/>
      <c r="AH21" s="345">
        <f t="shared" si="0"/>
        <v>24.329501915708811</v>
      </c>
      <c r="AI21" s="345">
        <f t="shared" si="1"/>
        <v>24.329501915708811</v>
      </c>
      <c r="AJ21" s="345">
        <f t="shared" si="4"/>
        <v>73.846153846153854</v>
      </c>
      <c r="AK21" s="345">
        <f t="shared" si="5"/>
        <v>73.846153846153854</v>
      </c>
      <c r="AL21" s="345"/>
      <c r="AM21" s="345"/>
      <c r="AN21" s="345">
        <f t="shared" si="2"/>
        <v>0</v>
      </c>
      <c r="AO21" s="345">
        <f t="shared" si="3"/>
        <v>0</v>
      </c>
      <c r="AP21" s="345">
        <f t="shared" si="8"/>
        <v>0</v>
      </c>
      <c r="AQ21" s="345">
        <f t="shared" si="9"/>
        <v>0</v>
      </c>
      <c r="AR21" s="345"/>
      <c r="AS21" s="345"/>
    </row>
    <row r="22" spans="1:45" s="123" customFormat="1" ht="284.25" customHeight="1">
      <c r="A22" s="72">
        <v>11</v>
      </c>
      <c r="B22" s="221" t="s">
        <v>23</v>
      </c>
      <c r="C22" s="76" t="s">
        <v>375</v>
      </c>
      <c r="D22" s="76"/>
      <c r="E22" s="77"/>
      <c r="F22" s="76"/>
      <c r="G22" s="76"/>
      <c r="H22" s="76"/>
      <c r="I22" s="76"/>
      <c r="J22" s="76"/>
      <c r="K22" s="76"/>
      <c r="L22" s="76"/>
      <c r="M22" s="60"/>
      <c r="N22" s="61" t="s">
        <v>1072</v>
      </c>
      <c r="O22" s="60"/>
      <c r="P22" s="76">
        <v>457</v>
      </c>
      <c r="Q22" s="76">
        <v>479</v>
      </c>
      <c r="R22" s="76" t="s">
        <v>126</v>
      </c>
      <c r="S22" s="76" t="s">
        <v>126</v>
      </c>
      <c r="T22" s="76" t="s">
        <v>126</v>
      </c>
      <c r="U22" s="76" t="s">
        <v>126</v>
      </c>
      <c r="V22" s="76">
        <v>128</v>
      </c>
      <c r="W22" s="76">
        <v>201</v>
      </c>
      <c r="X22" s="76" t="s">
        <v>126</v>
      </c>
      <c r="Y22" s="76" t="s">
        <v>126</v>
      </c>
      <c r="Z22" s="76" t="s">
        <v>126</v>
      </c>
      <c r="AA22" s="76" t="s">
        <v>126</v>
      </c>
      <c r="AB22" s="76">
        <v>299</v>
      </c>
      <c r="AC22" s="76">
        <v>310</v>
      </c>
      <c r="AD22" s="76" t="s">
        <v>126</v>
      </c>
      <c r="AE22" s="76" t="s">
        <v>126</v>
      </c>
      <c r="AF22" s="76" t="s">
        <v>126</v>
      </c>
      <c r="AG22" s="76" t="s">
        <v>126</v>
      </c>
      <c r="AH22" s="345">
        <f t="shared" si="0"/>
        <v>28.008752735229759</v>
      </c>
      <c r="AI22" s="345">
        <f t="shared" si="1"/>
        <v>41.962421711899786</v>
      </c>
      <c r="AJ22" s="345"/>
      <c r="AK22" s="345"/>
      <c r="AL22" s="345"/>
      <c r="AM22" s="345"/>
      <c r="AN22" s="345">
        <f t="shared" si="2"/>
        <v>65.426695842450769</v>
      </c>
      <c r="AO22" s="345">
        <f t="shared" si="3"/>
        <v>64.718162839248436</v>
      </c>
      <c r="AP22" s="345"/>
      <c r="AQ22" s="345"/>
      <c r="AR22" s="345"/>
      <c r="AS22" s="345"/>
    </row>
    <row r="23" spans="1:45" s="123" customFormat="1" ht="18.75">
      <c r="A23" s="348">
        <v>12</v>
      </c>
      <c r="B23" s="220" t="s">
        <v>24</v>
      </c>
      <c r="C23" s="33"/>
      <c r="D23" s="33"/>
      <c r="E23" s="57"/>
      <c r="F23" s="33"/>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45"/>
      <c r="AI23" s="345"/>
      <c r="AJ23" s="345"/>
      <c r="AK23" s="345"/>
      <c r="AL23" s="345"/>
      <c r="AM23" s="345"/>
      <c r="AN23" s="345"/>
      <c r="AO23" s="345"/>
      <c r="AP23" s="345"/>
      <c r="AQ23" s="345"/>
      <c r="AR23" s="345"/>
      <c r="AS23" s="345"/>
    </row>
    <row r="24" spans="1:45" s="123" customFormat="1" ht="75" customHeight="1">
      <c r="A24" s="72">
        <v>13</v>
      </c>
      <c r="B24" s="221" t="s">
        <v>25</v>
      </c>
      <c r="C24" s="428"/>
      <c r="D24" s="428"/>
      <c r="E24" s="83" t="s">
        <v>1086</v>
      </c>
      <c r="F24" s="427" t="s">
        <v>253</v>
      </c>
      <c r="G24" s="347"/>
      <c r="H24" s="347"/>
      <c r="I24" s="156" t="s">
        <v>126</v>
      </c>
      <c r="J24" s="76"/>
      <c r="K24" s="78"/>
      <c r="L24" s="76" t="s">
        <v>126</v>
      </c>
      <c r="M24" s="428"/>
      <c r="N24" s="428"/>
      <c r="O24" s="428" t="s">
        <v>375</v>
      </c>
      <c r="P24" s="60"/>
      <c r="Q24" s="156">
        <v>532</v>
      </c>
      <c r="R24" s="60"/>
      <c r="S24" s="156">
        <v>154</v>
      </c>
      <c r="T24" s="76" t="s">
        <v>126</v>
      </c>
      <c r="U24" s="232" t="s">
        <v>126</v>
      </c>
      <c r="V24" s="60"/>
      <c r="W24" s="156">
        <v>191</v>
      </c>
      <c r="X24" s="60"/>
      <c r="Y24" s="76">
        <v>18</v>
      </c>
      <c r="Z24" s="347" t="s">
        <v>126</v>
      </c>
      <c r="AA24" s="347" t="s">
        <v>126</v>
      </c>
      <c r="AB24" s="60"/>
      <c r="AC24" s="156">
        <v>191</v>
      </c>
      <c r="AD24" s="60"/>
      <c r="AE24" s="76">
        <v>18</v>
      </c>
      <c r="AF24" s="76" t="s">
        <v>126</v>
      </c>
      <c r="AG24" s="76" t="s">
        <v>126</v>
      </c>
      <c r="AH24" s="345"/>
      <c r="AI24" s="345">
        <f t="shared" si="1"/>
        <v>35.902255639097746</v>
      </c>
      <c r="AJ24" s="345"/>
      <c r="AK24" s="345">
        <f t="shared" si="5"/>
        <v>11.688311688311687</v>
      </c>
      <c r="AL24" s="345"/>
      <c r="AM24" s="345"/>
      <c r="AN24" s="345"/>
      <c r="AO24" s="345">
        <f t="shared" si="3"/>
        <v>35.902255639097746</v>
      </c>
      <c r="AP24" s="345"/>
      <c r="AQ24" s="345">
        <f t="shared" si="9"/>
        <v>11.688311688311687</v>
      </c>
      <c r="AR24" s="345"/>
      <c r="AS24" s="345"/>
    </row>
    <row r="25" spans="1:45" s="123" customFormat="1" ht="18.75">
      <c r="A25" s="348">
        <v>14</v>
      </c>
      <c r="B25" s="220" t="s">
        <v>26</v>
      </c>
      <c r="C25" s="33"/>
      <c r="D25" s="33"/>
      <c r="E25" s="57"/>
      <c r="F25" s="33"/>
      <c r="G25" s="38"/>
      <c r="H25" s="38"/>
      <c r="I25" s="38"/>
      <c r="J25" s="38"/>
      <c r="K25" s="38"/>
      <c r="L25" s="38"/>
      <c r="M25" s="38"/>
      <c r="N25" s="38"/>
      <c r="O25" s="38"/>
      <c r="P25" s="38"/>
      <c r="Q25" s="33"/>
      <c r="R25" s="33"/>
      <c r="S25" s="33"/>
      <c r="T25" s="33"/>
      <c r="U25" s="33"/>
      <c r="V25" s="33"/>
      <c r="W25" s="33"/>
      <c r="X25" s="33"/>
      <c r="Y25" s="33"/>
      <c r="Z25" s="33"/>
      <c r="AA25" s="33"/>
      <c r="AB25" s="33"/>
      <c r="AC25" s="33"/>
      <c r="AD25" s="33"/>
      <c r="AE25" s="33"/>
      <c r="AF25" s="33"/>
      <c r="AG25" s="33"/>
      <c r="AH25" s="345"/>
      <c r="AI25" s="345"/>
      <c r="AJ25" s="345"/>
      <c r="AK25" s="345"/>
      <c r="AL25" s="345"/>
      <c r="AM25" s="345"/>
      <c r="AN25" s="345"/>
      <c r="AO25" s="345"/>
      <c r="AP25" s="345"/>
      <c r="AQ25" s="345"/>
      <c r="AR25" s="345"/>
      <c r="AS25" s="345"/>
    </row>
    <row r="26" spans="1:45" s="123" customFormat="1" ht="18.75">
      <c r="A26" s="72">
        <v>15</v>
      </c>
      <c r="B26" s="221" t="s">
        <v>27</v>
      </c>
      <c r="C26" s="352"/>
      <c r="D26" s="72" t="s">
        <v>375</v>
      </c>
      <c r="E26" s="394"/>
      <c r="F26" s="352"/>
      <c r="G26" s="352"/>
      <c r="H26" s="352"/>
      <c r="I26" s="352"/>
      <c r="J26" s="352"/>
      <c r="K26" s="352"/>
      <c r="L26" s="352"/>
      <c r="M26" s="359"/>
      <c r="N26" s="359"/>
      <c r="O26" s="359"/>
      <c r="P26" s="359"/>
      <c r="Q26" s="359"/>
      <c r="R26" s="359"/>
      <c r="S26" s="359"/>
      <c r="T26" s="359"/>
      <c r="U26" s="359"/>
      <c r="V26" s="359"/>
      <c r="W26" s="359"/>
      <c r="X26" s="359"/>
      <c r="Y26" s="359"/>
      <c r="Z26" s="359"/>
      <c r="AA26" s="359"/>
      <c r="AB26" s="359"/>
      <c r="AC26" s="359"/>
      <c r="AD26" s="359"/>
      <c r="AE26" s="359"/>
      <c r="AF26" s="359"/>
      <c r="AG26" s="359"/>
      <c r="AH26" s="345"/>
      <c r="AI26" s="345"/>
      <c r="AJ26" s="345"/>
      <c r="AK26" s="345"/>
      <c r="AL26" s="345"/>
      <c r="AM26" s="345"/>
      <c r="AN26" s="345"/>
      <c r="AO26" s="345"/>
      <c r="AP26" s="345"/>
      <c r="AQ26" s="345"/>
      <c r="AR26" s="345"/>
      <c r="AS26" s="345"/>
    </row>
    <row r="27" spans="1:45" s="123" customFormat="1" ht="157.5">
      <c r="A27" s="72">
        <v>16</v>
      </c>
      <c r="B27" s="221" t="s">
        <v>28</v>
      </c>
      <c r="C27" s="76"/>
      <c r="D27" s="76"/>
      <c r="E27" s="77" t="s">
        <v>1087</v>
      </c>
      <c r="F27" s="76" t="s">
        <v>253</v>
      </c>
      <c r="G27" s="76" t="s">
        <v>124</v>
      </c>
      <c r="H27" s="76" t="s">
        <v>126</v>
      </c>
      <c r="I27" s="76" t="s">
        <v>124</v>
      </c>
      <c r="J27" s="76">
        <v>6.5</v>
      </c>
      <c r="K27" s="76" t="s">
        <v>126</v>
      </c>
      <c r="L27" s="76">
        <v>100</v>
      </c>
      <c r="M27" s="76"/>
      <c r="N27" s="76"/>
      <c r="O27" s="76" t="s">
        <v>375</v>
      </c>
      <c r="P27" s="76">
        <v>1200</v>
      </c>
      <c r="Q27" s="76">
        <v>1217</v>
      </c>
      <c r="R27" s="76" t="s">
        <v>126</v>
      </c>
      <c r="S27" s="76" t="s">
        <v>126</v>
      </c>
      <c r="T27" s="76">
        <v>28</v>
      </c>
      <c r="U27" s="76">
        <v>28</v>
      </c>
      <c r="V27" s="76">
        <v>53</v>
      </c>
      <c r="W27" s="76">
        <v>80</v>
      </c>
      <c r="X27" s="76" t="s">
        <v>126</v>
      </c>
      <c r="Y27" s="76" t="s">
        <v>126</v>
      </c>
      <c r="Z27" s="76">
        <v>28</v>
      </c>
      <c r="AA27" s="76">
        <v>28</v>
      </c>
      <c r="AB27" s="76">
        <v>0</v>
      </c>
      <c r="AC27" s="76">
        <v>0</v>
      </c>
      <c r="AD27" s="76" t="s">
        <v>126</v>
      </c>
      <c r="AE27" s="76" t="s">
        <v>126</v>
      </c>
      <c r="AF27" s="76">
        <v>28</v>
      </c>
      <c r="AG27" s="76">
        <v>28</v>
      </c>
      <c r="AH27" s="345">
        <f t="shared" si="0"/>
        <v>4.416666666666667</v>
      </c>
      <c r="AI27" s="345">
        <f t="shared" si="1"/>
        <v>6.5735414954806908</v>
      </c>
      <c r="AJ27" s="345"/>
      <c r="AK27" s="345"/>
      <c r="AL27" s="345">
        <f t="shared" si="6"/>
        <v>100</v>
      </c>
      <c r="AM27" s="345">
        <f t="shared" si="7"/>
        <v>100</v>
      </c>
      <c r="AN27" s="345">
        <f t="shared" si="2"/>
        <v>0</v>
      </c>
      <c r="AO27" s="345">
        <f t="shared" si="3"/>
        <v>0</v>
      </c>
      <c r="AP27" s="345"/>
      <c r="AQ27" s="345"/>
      <c r="AR27" s="345">
        <f t="shared" si="10"/>
        <v>100</v>
      </c>
      <c r="AS27" s="345">
        <f t="shared" si="11"/>
        <v>100</v>
      </c>
    </row>
    <row r="28" spans="1:45" s="123" customFormat="1" ht="18.75">
      <c r="A28" s="348">
        <v>17</v>
      </c>
      <c r="B28" s="220" t="s">
        <v>29</v>
      </c>
      <c r="C28" s="33"/>
      <c r="D28" s="33"/>
      <c r="E28" s="57"/>
      <c r="F28" s="33"/>
      <c r="G28" s="38"/>
      <c r="H28" s="38"/>
      <c r="I28" s="38"/>
      <c r="J28" s="38"/>
      <c r="K28" s="38"/>
      <c r="L28" s="38"/>
      <c r="M28" s="38"/>
      <c r="N28" s="38"/>
      <c r="O28" s="38"/>
      <c r="P28" s="38"/>
      <c r="Q28" s="33"/>
      <c r="R28" s="33"/>
      <c r="S28" s="33"/>
      <c r="T28" s="33"/>
      <c r="U28" s="33"/>
      <c r="V28" s="33"/>
      <c r="W28" s="33"/>
      <c r="X28" s="33"/>
      <c r="Y28" s="33"/>
      <c r="Z28" s="33"/>
      <c r="AA28" s="33"/>
      <c r="AB28" s="33"/>
      <c r="AC28" s="33"/>
      <c r="AD28" s="33"/>
      <c r="AE28" s="33"/>
      <c r="AF28" s="33"/>
      <c r="AG28" s="33"/>
      <c r="AH28" s="345"/>
      <c r="AI28" s="345"/>
      <c r="AJ28" s="345"/>
      <c r="AK28" s="345"/>
      <c r="AL28" s="345"/>
      <c r="AM28" s="345"/>
      <c r="AN28" s="345"/>
      <c r="AO28" s="345"/>
      <c r="AP28" s="345"/>
      <c r="AQ28" s="345"/>
      <c r="AR28" s="345"/>
      <c r="AS28" s="345"/>
    </row>
    <row r="29" spans="1:45" s="123" customFormat="1" ht="18.75">
      <c r="A29" s="348">
        <v>18</v>
      </c>
      <c r="B29" s="220" t="s">
        <v>30</v>
      </c>
      <c r="C29" s="33"/>
      <c r="D29" s="33"/>
      <c r="E29" s="57"/>
      <c r="F29" s="33"/>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45"/>
      <c r="AI29" s="345"/>
      <c r="AJ29" s="345"/>
      <c r="AK29" s="345"/>
      <c r="AL29" s="345"/>
      <c r="AM29" s="345"/>
      <c r="AN29" s="345"/>
      <c r="AO29" s="345"/>
      <c r="AP29" s="345"/>
      <c r="AQ29" s="345"/>
      <c r="AR29" s="345"/>
      <c r="AS29" s="345"/>
    </row>
    <row r="30" spans="1:45" s="123" customFormat="1" ht="47.25">
      <c r="A30" s="72">
        <v>19</v>
      </c>
      <c r="B30" s="221" t="s">
        <v>31</v>
      </c>
      <c r="C30" s="76"/>
      <c r="D30" s="76"/>
      <c r="E30" s="77" t="s">
        <v>1073</v>
      </c>
      <c r="F30" s="76" t="s">
        <v>253</v>
      </c>
      <c r="G30" s="336">
        <v>0.5</v>
      </c>
      <c r="H30" s="336">
        <v>0.5</v>
      </c>
      <c r="I30" s="336">
        <v>0.5</v>
      </c>
      <c r="J30" s="429">
        <v>0.78</v>
      </c>
      <c r="K30" s="429">
        <v>0.21</v>
      </c>
      <c r="L30" s="429">
        <v>0.21</v>
      </c>
      <c r="M30" s="78" t="s">
        <v>375</v>
      </c>
      <c r="N30" s="78"/>
      <c r="O30" s="78"/>
      <c r="P30" s="62"/>
      <c r="Q30" s="78">
        <v>287</v>
      </c>
      <c r="R30" s="78">
        <v>414</v>
      </c>
      <c r="S30" s="78">
        <v>414</v>
      </c>
      <c r="T30" s="78">
        <v>414</v>
      </c>
      <c r="U30" s="78">
        <v>414</v>
      </c>
      <c r="V30" s="62"/>
      <c r="W30" s="78">
        <v>222</v>
      </c>
      <c r="X30" s="78">
        <v>86</v>
      </c>
      <c r="Y30" s="78">
        <v>86</v>
      </c>
      <c r="Z30" s="78">
        <v>86</v>
      </c>
      <c r="AA30" s="78">
        <v>86</v>
      </c>
      <c r="AB30" s="62"/>
      <c r="AC30" s="78">
        <v>222</v>
      </c>
      <c r="AD30" s="78">
        <v>86</v>
      </c>
      <c r="AE30" s="78">
        <v>86</v>
      </c>
      <c r="AF30" s="78">
        <v>86</v>
      </c>
      <c r="AG30" s="78">
        <v>86</v>
      </c>
      <c r="AH30" s="345"/>
      <c r="AI30" s="345">
        <f t="shared" si="1"/>
        <v>77.351916376306619</v>
      </c>
      <c r="AJ30" s="345">
        <f t="shared" si="4"/>
        <v>20.772946859903382</v>
      </c>
      <c r="AK30" s="345">
        <f t="shared" si="5"/>
        <v>20.772946859903382</v>
      </c>
      <c r="AL30" s="345">
        <f t="shared" si="6"/>
        <v>20.772946859903382</v>
      </c>
      <c r="AM30" s="345">
        <f t="shared" si="7"/>
        <v>20.772946859903382</v>
      </c>
      <c r="AN30" s="345"/>
      <c r="AO30" s="345">
        <f t="shared" si="3"/>
        <v>77.351916376306619</v>
      </c>
      <c r="AP30" s="345">
        <f t="shared" si="8"/>
        <v>20.772946859903382</v>
      </c>
      <c r="AQ30" s="345">
        <f t="shared" si="9"/>
        <v>20.772946859903382</v>
      </c>
      <c r="AR30" s="345">
        <f t="shared" si="10"/>
        <v>20.772946859903382</v>
      </c>
      <c r="AS30" s="345">
        <f t="shared" si="11"/>
        <v>20.772946859903382</v>
      </c>
    </row>
    <row r="31" spans="1:45" s="123" customFormat="1" ht="252">
      <c r="A31" s="72">
        <v>20</v>
      </c>
      <c r="B31" s="221" t="s">
        <v>32</v>
      </c>
      <c r="C31" s="76"/>
      <c r="D31" s="76"/>
      <c r="E31" s="83" t="s">
        <v>1088</v>
      </c>
      <c r="F31" s="72" t="s">
        <v>253</v>
      </c>
      <c r="G31" s="72"/>
      <c r="H31" s="72"/>
      <c r="I31" s="72"/>
      <c r="J31" s="72"/>
      <c r="K31" s="72"/>
      <c r="L31" s="72"/>
      <c r="M31" s="60"/>
      <c r="N31" s="60" t="s">
        <v>1074</v>
      </c>
      <c r="O31" s="60"/>
      <c r="P31" s="76">
        <v>403</v>
      </c>
      <c r="Q31" s="76">
        <v>239</v>
      </c>
      <c r="R31" s="76">
        <v>27</v>
      </c>
      <c r="S31" s="76">
        <v>27</v>
      </c>
      <c r="T31" s="72" t="s">
        <v>126</v>
      </c>
      <c r="U31" s="72" t="s">
        <v>126</v>
      </c>
      <c r="V31" s="60" t="s">
        <v>1075</v>
      </c>
      <c r="W31" s="60" t="s">
        <v>1076</v>
      </c>
      <c r="X31" s="76">
        <v>9</v>
      </c>
      <c r="Y31" s="76">
        <v>9</v>
      </c>
      <c r="Z31" s="72" t="s">
        <v>126</v>
      </c>
      <c r="AA31" s="72" t="s">
        <v>126</v>
      </c>
      <c r="AB31" s="76">
        <v>0</v>
      </c>
      <c r="AC31" s="76">
        <v>0</v>
      </c>
      <c r="AD31" s="76">
        <v>0</v>
      </c>
      <c r="AE31" s="76">
        <v>0</v>
      </c>
      <c r="AF31" s="72" t="s">
        <v>126</v>
      </c>
      <c r="AG31" s="72" t="s">
        <v>126</v>
      </c>
      <c r="AH31" s="345"/>
      <c r="AI31" s="345"/>
      <c r="AJ31" s="345">
        <f t="shared" si="4"/>
        <v>33.333333333333329</v>
      </c>
      <c r="AK31" s="345">
        <f t="shared" si="5"/>
        <v>33.333333333333329</v>
      </c>
      <c r="AL31" s="345"/>
      <c r="AM31" s="345"/>
      <c r="AN31" s="345">
        <f t="shared" si="2"/>
        <v>0</v>
      </c>
      <c r="AO31" s="345">
        <f t="shared" si="3"/>
        <v>0</v>
      </c>
      <c r="AP31" s="345">
        <f t="shared" si="8"/>
        <v>0</v>
      </c>
      <c r="AQ31" s="345">
        <f t="shared" si="9"/>
        <v>0</v>
      </c>
      <c r="AR31" s="345"/>
      <c r="AS31" s="345"/>
    </row>
    <row r="32" spans="1:45" s="123" customFormat="1" ht="78.75">
      <c r="A32" s="72">
        <v>21</v>
      </c>
      <c r="B32" s="221" t="s">
        <v>33</v>
      </c>
      <c r="C32" s="76"/>
      <c r="D32" s="76"/>
      <c r="E32" s="311" t="s">
        <v>1077</v>
      </c>
      <c r="F32" s="76" t="s">
        <v>253</v>
      </c>
      <c r="G32" s="76">
        <v>10</v>
      </c>
      <c r="H32" s="76">
        <v>0</v>
      </c>
      <c r="I32" s="76">
        <v>0</v>
      </c>
      <c r="J32" s="76">
        <v>18</v>
      </c>
      <c r="K32" s="76">
        <v>0</v>
      </c>
      <c r="L32" s="76">
        <v>0</v>
      </c>
      <c r="M32" s="76" t="s">
        <v>375</v>
      </c>
      <c r="N32" s="76"/>
      <c r="O32" s="76"/>
      <c r="P32" s="60"/>
      <c r="Q32" s="76">
        <v>1225</v>
      </c>
      <c r="R32" s="76" t="s">
        <v>126</v>
      </c>
      <c r="S32" s="76" t="s">
        <v>126</v>
      </c>
      <c r="T32" s="76" t="s">
        <v>126</v>
      </c>
      <c r="U32" s="76" t="s">
        <v>126</v>
      </c>
      <c r="V32" s="60"/>
      <c r="W32" s="76">
        <v>226</v>
      </c>
      <c r="X32" s="76" t="s">
        <v>126</v>
      </c>
      <c r="Y32" s="76" t="s">
        <v>126</v>
      </c>
      <c r="Z32" s="76" t="s">
        <v>126</v>
      </c>
      <c r="AA32" s="76" t="s">
        <v>126</v>
      </c>
      <c r="AB32" s="60"/>
      <c r="AC32" s="76">
        <v>226</v>
      </c>
      <c r="AD32" s="76" t="s">
        <v>126</v>
      </c>
      <c r="AE32" s="76" t="s">
        <v>126</v>
      </c>
      <c r="AF32" s="76" t="s">
        <v>126</v>
      </c>
      <c r="AG32" s="76" t="s">
        <v>126</v>
      </c>
      <c r="AH32" s="345"/>
      <c r="AI32" s="345">
        <f t="shared" si="1"/>
        <v>18.448979591836732</v>
      </c>
      <c r="AJ32" s="345"/>
      <c r="AK32" s="345"/>
      <c r="AL32" s="345"/>
      <c r="AM32" s="345"/>
      <c r="AN32" s="345"/>
      <c r="AO32" s="345">
        <f t="shared" si="3"/>
        <v>18.448979591836732</v>
      </c>
      <c r="AP32" s="345"/>
      <c r="AQ32" s="345"/>
      <c r="AR32" s="345"/>
      <c r="AS32" s="345"/>
    </row>
    <row r="33" spans="1:45" s="123" customFormat="1" ht="18.75">
      <c r="A33" s="72">
        <v>22</v>
      </c>
      <c r="B33" s="221" t="s">
        <v>34</v>
      </c>
      <c r="C33" s="72" t="s">
        <v>375</v>
      </c>
      <c r="D33" s="72"/>
      <c r="E33" s="83"/>
      <c r="F33" s="72"/>
      <c r="G33" s="78"/>
      <c r="H33" s="78"/>
      <c r="I33" s="78"/>
      <c r="J33" s="78"/>
      <c r="K33" s="78"/>
      <c r="L33" s="78"/>
      <c r="M33" s="78"/>
      <c r="N33" s="78"/>
      <c r="O33" s="428" t="s">
        <v>375</v>
      </c>
      <c r="P33" s="78">
        <v>1121</v>
      </c>
      <c r="Q33" s="78">
        <v>1121</v>
      </c>
      <c r="R33" s="78">
        <v>267</v>
      </c>
      <c r="S33" s="78">
        <v>346</v>
      </c>
      <c r="T33" s="78" t="s">
        <v>126</v>
      </c>
      <c r="U33" s="78" t="s">
        <v>126</v>
      </c>
      <c r="V33" s="78">
        <v>300</v>
      </c>
      <c r="W33" s="78">
        <v>347</v>
      </c>
      <c r="X33" s="78">
        <v>130</v>
      </c>
      <c r="Y33" s="78">
        <v>283</v>
      </c>
      <c r="Z33" s="78" t="s">
        <v>126</v>
      </c>
      <c r="AA33" s="78" t="s">
        <v>126</v>
      </c>
      <c r="AB33" s="78">
        <v>300</v>
      </c>
      <c r="AC33" s="78">
        <v>347</v>
      </c>
      <c r="AD33" s="78">
        <v>106</v>
      </c>
      <c r="AE33" s="78">
        <v>182</v>
      </c>
      <c r="AF33" s="78" t="s">
        <v>126</v>
      </c>
      <c r="AG33" s="78" t="s">
        <v>126</v>
      </c>
      <c r="AH33" s="345">
        <f t="shared" si="0"/>
        <v>26.761819803746654</v>
      </c>
      <c r="AI33" s="345">
        <f t="shared" si="1"/>
        <v>30.954504906333629</v>
      </c>
      <c r="AJ33" s="345">
        <f t="shared" si="4"/>
        <v>48.68913857677903</v>
      </c>
      <c r="AK33" s="345">
        <f t="shared" si="5"/>
        <v>81.79190751445087</v>
      </c>
      <c r="AL33" s="345"/>
      <c r="AM33" s="345"/>
      <c r="AN33" s="345">
        <f t="shared" si="2"/>
        <v>26.761819803746654</v>
      </c>
      <c r="AO33" s="345">
        <f t="shared" si="3"/>
        <v>30.954504906333629</v>
      </c>
      <c r="AP33" s="345">
        <f t="shared" si="8"/>
        <v>39.700374531835209</v>
      </c>
      <c r="AQ33" s="345">
        <f t="shared" si="9"/>
        <v>52.601156069364166</v>
      </c>
      <c r="AR33" s="345"/>
      <c r="AS33" s="345"/>
    </row>
    <row r="34" spans="1:45" s="124" customFormat="1" ht="18.75">
      <c r="A34" s="72">
        <v>23</v>
      </c>
      <c r="B34" s="221" t="s">
        <v>35</v>
      </c>
      <c r="C34" s="76" t="s">
        <v>375</v>
      </c>
      <c r="D34" s="76"/>
      <c r="E34" s="77"/>
      <c r="F34" s="76"/>
      <c r="G34" s="78"/>
      <c r="H34" s="78"/>
      <c r="I34" s="78"/>
      <c r="J34" s="78"/>
      <c r="K34" s="78"/>
      <c r="L34" s="78"/>
      <c r="M34" s="78"/>
      <c r="N34" s="78"/>
      <c r="O34" s="428" t="s">
        <v>375</v>
      </c>
      <c r="P34" s="76">
        <v>2062</v>
      </c>
      <c r="Q34" s="149">
        <v>2062</v>
      </c>
      <c r="R34" s="149">
        <v>110</v>
      </c>
      <c r="S34" s="149">
        <v>110</v>
      </c>
      <c r="T34" s="149">
        <v>297</v>
      </c>
      <c r="U34" s="149">
        <v>297</v>
      </c>
      <c r="V34" s="149">
        <v>640</v>
      </c>
      <c r="W34" s="149">
        <v>692</v>
      </c>
      <c r="X34" s="149">
        <v>10</v>
      </c>
      <c r="Y34" s="149">
        <v>15</v>
      </c>
      <c r="Z34" s="149">
        <v>0</v>
      </c>
      <c r="AA34" s="149">
        <v>10</v>
      </c>
      <c r="AB34" s="149">
        <v>0</v>
      </c>
      <c r="AC34" s="149">
        <v>0</v>
      </c>
      <c r="AD34" s="149">
        <v>0</v>
      </c>
      <c r="AE34" s="149">
        <v>5</v>
      </c>
      <c r="AF34" s="149">
        <v>0</v>
      </c>
      <c r="AG34" s="149">
        <v>0</v>
      </c>
      <c r="AH34" s="345">
        <f t="shared" si="0"/>
        <v>31.037827352085358</v>
      </c>
      <c r="AI34" s="345">
        <f t="shared" si="1"/>
        <v>33.559650824442286</v>
      </c>
      <c r="AJ34" s="345">
        <f t="shared" si="4"/>
        <v>9.0909090909090917</v>
      </c>
      <c r="AK34" s="345">
        <f t="shared" si="5"/>
        <v>13.636363636363635</v>
      </c>
      <c r="AL34" s="345">
        <f t="shared" si="6"/>
        <v>0</v>
      </c>
      <c r="AM34" s="345">
        <f t="shared" si="7"/>
        <v>3.3670033670033668</v>
      </c>
      <c r="AN34" s="345">
        <f t="shared" si="2"/>
        <v>0</v>
      </c>
      <c r="AO34" s="345">
        <f t="shared" si="3"/>
        <v>0</v>
      </c>
      <c r="AP34" s="345">
        <f t="shared" si="8"/>
        <v>0</v>
      </c>
      <c r="AQ34" s="345">
        <f t="shared" si="9"/>
        <v>4.5454545454545459</v>
      </c>
      <c r="AR34" s="345">
        <f t="shared" si="10"/>
        <v>0</v>
      </c>
      <c r="AS34" s="345">
        <f t="shared" si="11"/>
        <v>0</v>
      </c>
    </row>
    <row r="35" spans="1:45" s="123" customFormat="1" ht="63">
      <c r="A35" s="76">
        <v>24</v>
      </c>
      <c r="B35" s="221" t="s">
        <v>37</v>
      </c>
      <c r="C35" s="76"/>
      <c r="D35" s="76"/>
      <c r="E35" s="77" t="s">
        <v>1078</v>
      </c>
      <c r="F35" s="60" t="s">
        <v>1079</v>
      </c>
      <c r="G35" s="60"/>
      <c r="H35" s="60"/>
      <c r="I35" s="60"/>
      <c r="J35" s="76">
        <v>77</v>
      </c>
      <c r="K35" s="60"/>
      <c r="L35" s="60"/>
      <c r="M35" s="76"/>
      <c r="N35" s="76"/>
      <c r="O35" s="428" t="s">
        <v>375</v>
      </c>
      <c r="P35" s="60"/>
      <c r="Q35" s="60"/>
      <c r="R35" s="60"/>
      <c r="S35" s="60"/>
      <c r="T35" s="60"/>
      <c r="U35" s="60"/>
      <c r="V35" s="60"/>
      <c r="W35" s="60"/>
      <c r="X35" s="60"/>
      <c r="Y35" s="60"/>
      <c r="Z35" s="60"/>
      <c r="AA35" s="60"/>
      <c r="AB35" s="60"/>
      <c r="AC35" s="60"/>
      <c r="AD35" s="60"/>
      <c r="AE35" s="60"/>
      <c r="AF35" s="60"/>
      <c r="AG35" s="60"/>
      <c r="AH35" s="345"/>
      <c r="AI35" s="345"/>
      <c r="AJ35" s="345"/>
      <c r="AK35" s="345"/>
      <c r="AL35" s="345"/>
      <c r="AM35" s="345"/>
      <c r="AN35" s="345"/>
      <c r="AO35" s="345"/>
      <c r="AP35" s="345"/>
      <c r="AQ35" s="345"/>
      <c r="AR35" s="345"/>
      <c r="AS35" s="345"/>
    </row>
    <row r="36" spans="1:45" s="123" customFormat="1" ht="18.75">
      <c r="A36" s="72">
        <v>25</v>
      </c>
      <c r="B36" s="221" t="s">
        <v>38</v>
      </c>
      <c r="C36" s="76"/>
      <c r="D36" s="76" t="s">
        <v>375</v>
      </c>
      <c r="E36" s="77"/>
      <c r="F36" s="76"/>
      <c r="G36" s="76"/>
      <c r="H36" s="76"/>
      <c r="I36" s="76"/>
      <c r="J36" s="76"/>
      <c r="K36" s="76"/>
      <c r="L36" s="76"/>
      <c r="M36" s="76"/>
      <c r="N36" s="76"/>
      <c r="O36" s="428" t="s">
        <v>375</v>
      </c>
      <c r="P36" s="76">
        <v>453</v>
      </c>
      <c r="Q36" s="76">
        <v>386</v>
      </c>
      <c r="R36" s="60"/>
      <c r="S36" s="60"/>
      <c r="T36" s="60"/>
      <c r="U36" s="60"/>
      <c r="V36" s="76">
        <v>57</v>
      </c>
      <c r="W36" s="76">
        <v>98</v>
      </c>
      <c r="X36" s="60"/>
      <c r="Y36" s="60"/>
      <c r="Z36" s="60"/>
      <c r="AA36" s="60"/>
      <c r="AB36" s="76">
        <v>280</v>
      </c>
      <c r="AC36" s="76">
        <v>323</v>
      </c>
      <c r="AD36" s="60"/>
      <c r="AE36" s="60"/>
      <c r="AF36" s="60"/>
      <c r="AG36" s="60"/>
      <c r="AH36" s="345">
        <f t="shared" si="0"/>
        <v>12.582781456953644</v>
      </c>
      <c r="AI36" s="345">
        <f t="shared" si="1"/>
        <v>25.388601036269431</v>
      </c>
      <c r="AJ36" s="345"/>
      <c r="AK36" s="345"/>
      <c r="AL36" s="345"/>
      <c r="AM36" s="345"/>
      <c r="AN36" s="345">
        <f t="shared" si="2"/>
        <v>61.810154525386316</v>
      </c>
      <c r="AO36" s="345">
        <f t="shared" si="3"/>
        <v>83.67875647668393</v>
      </c>
      <c r="AP36" s="345"/>
      <c r="AQ36" s="345"/>
      <c r="AR36" s="345"/>
      <c r="AS36" s="345"/>
    </row>
    <row r="37" spans="1:45" s="123" customFormat="1" ht="110.25">
      <c r="A37" s="72">
        <v>26</v>
      </c>
      <c r="B37" s="221" t="s">
        <v>39</v>
      </c>
      <c r="C37" s="76"/>
      <c r="D37" s="76"/>
      <c r="E37" s="77" t="s">
        <v>518</v>
      </c>
      <c r="F37" s="76" t="s">
        <v>300</v>
      </c>
      <c r="G37" s="62"/>
      <c r="H37" s="62"/>
      <c r="I37" s="62"/>
      <c r="J37" s="62"/>
      <c r="K37" s="62"/>
      <c r="L37" s="62"/>
      <c r="M37" s="62"/>
      <c r="N37" s="62"/>
      <c r="O37" s="62"/>
      <c r="P37" s="76">
        <v>5924</v>
      </c>
      <c r="Q37" s="76">
        <v>5980</v>
      </c>
      <c r="R37" s="76">
        <v>282</v>
      </c>
      <c r="S37" s="76">
        <v>318</v>
      </c>
      <c r="T37" s="76">
        <v>289</v>
      </c>
      <c r="U37" s="76">
        <v>309</v>
      </c>
      <c r="V37" s="76">
        <v>1021</v>
      </c>
      <c r="W37" s="76">
        <v>1358</v>
      </c>
      <c r="X37" s="76">
        <v>119</v>
      </c>
      <c r="Y37" s="76">
        <v>131</v>
      </c>
      <c r="Z37" s="76">
        <v>133</v>
      </c>
      <c r="AA37" s="76">
        <v>153</v>
      </c>
      <c r="AB37" s="76">
        <v>1021</v>
      </c>
      <c r="AC37" s="76">
        <v>1358</v>
      </c>
      <c r="AD37" s="76">
        <v>119</v>
      </c>
      <c r="AE37" s="76">
        <v>131</v>
      </c>
      <c r="AF37" s="76">
        <v>133</v>
      </c>
      <c r="AG37" s="76">
        <v>153</v>
      </c>
      <c r="AH37" s="345">
        <f t="shared" si="0"/>
        <v>17.23497636731938</v>
      </c>
      <c r="AI37" s="345">
        <f t="shared" si="1"/>
        <v>22.709030100334449</v>
      </c>
      <c r="AJ37" s="345">
        <f t="shared" si="4"/>
        <v>42.198581560283685</v>
      </c>
      <c r="AK37" s="345">
        <f t="shared" si="5"/>
        <v>41.19496855345912</v>
      </c>
      <c r="AL37" s="345">
        <f t="shared" si="6"/>
        <v>46.020761245674741</v>
      </c>
      <c r="AM37" s="345">
        <f t="shared" si="7"/>
        <v>49.514563106796118</v>
      </c>
      <c r="AN37" s="345">
        <f t="shared" si="2"/>
        <v>17.23497636731938</v>
      </c>
      <c r="AO37" s="345">
        <f t="shared" si="3"/>
        <v>22.709030100334449</v>
      </c>
      <c r="AP37" s="345">
        <f t="shared" si="8"/>
        <v>42.198581560283685</v>
      </c>
      <c r="AQ37" s="345">
        <f t="shared" si="9"/>
        <v>41.19496855345912</v>
      </c>
      <c r="AR37" s="345">
        <f t="shared" si="10"/>
        <v>46.020761245674741</v>
      </c>
      <c r="AS37" s="345">
        <f t="shared" si="11"/>
        <v>49.514563106796118</v>
      </c>
    </row>
    <row r="38" spans="1:45" s="123" customFormat="1" ht="18.75">
      <c r="A38" s="72">
        <v>27</v>
      </c>
      <c r="B38" s="221" t="s">
        <v>40</v>
      </c>
      <c r="C38" s="60"/>
      <c r="D38" s="60"/>
      <c r="E38" s="61"/>
      <c r="F38" s="60"/>
      <c r="G38" s="60"/>
      <c r="H38" s="60"/>
      <c r="I38" s="60"/>
      <c r="J38" s="60"/>
      <c r="K38" s="60"/>
      <c r="L38" s="60"/>
      <c r="M38" s="60"/>
      <c r="N38" s="60"/>
      <c r="O38" s="60"/>
      <c r="P38" s="60"/>
      <c r="Q38" s="76">
        <f>2733+20+17</f>
        <v>2770</v>
      </c>
      <c r="R38" s="60"/>
      <c r="S38" s="76">
        <v>111</v>
      </c>
      <c r="T38" s="60"/>
      <c r="U38" s="76">
        <v>124</v>
      </c>
      <c r="V38" s="60"/>
      <c r="W38" s="76">
        <f>1168+20+17</f>
        <v>1205</v>
      </c>
      <c r="X38" s="60"/>
      <c r="Y38" s="76">
        <v>111</v>
      </c>
      <c r="Z38" s="60"/>
      <c r="AA38" s="76">
        <v>29</v>
      </c>
      <c r="AB38" s="60"/>
      <c r="AC38" s="60"/>
      <c r="AD38" s="60"/>
      <c r="AE38" s="60"/>
      <c r="AF38" s="60"/>
      <c r="AG38" s="60"/>
      <c r="AH38" s="345"/>
      <c r="AI38" s="345">
        <f t="shared" si="1"/>
        <v>43.501805054151625</v>
      </c>
      <c r="AJ38" s="345"/>
      <c r="AK38" s="345">
        <f t="shared" si="5"/>
        <v>100</v>
      </c>
      <c r="AL38" s="345"/>
      <c r="AM38" s="345">
        <f t="shared" si="7"/>
        <v>23.387096774193548</v>
      </c>
      <c r="AN38" s="345"/>
      <c r="AO38" s="345">
        <f t="shared" si="3"/>
        <v>0</v>
      </c>
      <c r="AP38" s="345"/>
      <c r="AQ38" s="345">
        <f t="shared" si="9"/>
        <v>0</v>
      </c>
      <c r="AR38" s="345"/>
      <c r="AS38" s="345">
        <f t="shared" si="11"/>
        <v>0</v>
      </c>
    </row>
    <row r="39" spans="1:45" s="123" customFormat="1" ht="63">
      <c r="A39" s="72">
        <v>28</v>
      </c>
      <c r="B39" s="221" t="s">
        <v>41</v>
      </c>
      <c r="C39" s="76"/>
      <c r="D39" s="76"/>
      <c r="E39" s="77" t="s">
        <v>1080</v>
      </c>
      <c r="F39" s="76" t="s">
        <v>253</v>
      </c>
      <c r="G39" s="78">
        <v>100</v>
      </c>
      <c r="H39" s="72" t="s">
        <v>1081</v>
      </c>
      <c r="I39" s="72">
        <v>100</v>
      </c>
      <c r="J39" s="78">
        <v>100</v>
      </c>
      <c r="K39" s="72" t="s">
        <v>1081</v>
      </c>
      <c r="L39" s="78">
        <v>100</v>
      </c>
      <c r="M39" s="78"/>
      <c r="N39" s="78"/>
      <c r="O39" s="428" t="s">
        <v>375</v>
      </c>
      <c r="P39" s="62"/>
      <c r="Q39" s="78">
        <v>1900</v>
      </c>
      <c r="R39" s="78">
        <v>32</v>
      </c>
      <c r="S39" s="78">
        <v>32</v>
      </c>
      <c r="T39" s="78">
        <v>62</v>
      </c>
      <c r="U39" s="78">
        <v>106</v>
      </c>
      <c r="V39" s="62"/>
      <c r="W39" s="78">
        <v>1100</v>
      </c>
      <c r="X39" s="78">
        <v>32</v>
      </c>
      <c r="Y39" s="78">
        <v>32</v>
      </c>
      <c r="Z39" s="78">
        <v>62</v>
      </c>
      <c r="AA39" s="78">
        <v>106</v>
      </c>
      <c r="AB39" s="62"/>
      <c r="AC39" s="78">
        <v>1200</v>
      </c>
      <c r="AD39" s="78">
        <v>32</v>
      </c>
      <c r="AE39" s="78">
        <v>32</v>
      </c>
      <c r="AF39" s="78">
        <v>62</v>
      </c>
      <c r="AG39" s="78">
        <v>106</v>
      </c>
      <c r="AH39" s="345"/>
      <c r="AI39" s="345">
        <f t="shared" si="1"/>
        <v>57.894736842105267</v>
      </c>
      <c r="AJ39" s="345">
        <f t="shared" si="4"/>
        <v>100</v>
      </c>
      <c r="AK39" s="345">
        <f t="shared" si="5"/>
        <v>100</v>
      </c>
      <c r="AL39" s="345">
        <f t="shared" si="6"/>
        <v>100</v>
      </c>
      <c r="AM39" s="345">
        <f t="shared" si="7"/>
        <v>100</v>
      </c>
      <c r="AN39" s="345"/>
      <c r="AO39" s="345">
        <f t="shared" si="3"/>
        <v>63.157894736842103</v>
      </c>
      <c r="AP39" s="345">
        <f t="shared" si="8"/>
        <v>100</v>
      </c>
      <c r="AQ39" s="345">
        <f t="shared" si="9"/>
        <v>100</v>
      </c>
      <c r="AR39" s="345">
        <f t="shared" si="10"/>
        <v>100</v>
      </c>
      <c r="AS39" s="345">
        <f t="shared" si="11"/>
        <v>100</v>
      </c>
    </row>
    <row r="40" spans="1:45" s="123" customFormat="1" ht="18.75">
      <c r="A40" s="72">
        <v>29</v>
      </c>
      <c r="B40" s="221" t="s">
        <v>42</v>
      </c>
      <c r="C40" s="76"/>
      <c r="D40" s="76" t="s">
        <v>375</v>
      </c>
      <c r="E40" s="77"/>
      <c r="F40" s="76"/>
      <c r="G40" s="78"/>
      <c r="H40" s="78"/>
      <c r="I40" s="78"/>
      <c r="J40" s="78"/>
      <c r="K40" s="78"/>
      <c r="L40" s="78"/>
      <c r="M40" s="78"/>
      <c r="N40" s="78"/>
      <c r="O40" s="78" t="s">
        <v>375</v>
      </c>
      <c r="P40" s="78">
        <v>1502</v>
      </c>
      <c r="Q40" s="76">
        <v>1452</v>
      </c>
      <c r="R40" s="76">
        <v>7</v>
      </c>
      <c r="S40" s="76">
        <v>5</v>
      </c>
      <c r="T40" s="76">
        <v>11</v>
      </c>
      <c r="U40" s="76">
        <v>10</v>
      </c>
      <c r="V40" s="76">
        <v>1259</v>
      </c>
      <c r="W40" s="76">
        <v>1232</v>
      </c>
      <c r="X40" s="76">
        <v>5</v>
      </c>
      <c r="Y40" s="76">
        <v>5</v>
      </c>
      <c r="Z40" s="76">
        <v>0</v>
      </c>
      <c r="AA40" s="76">
        <v>0</v>
      </c>
      <c r="AB40" s="76">
        <v>1259</v>
      </c>
      <c r="AC40" s="76">
        <v>1232</v>
      </c>
      <c r="AD40" s="76">
        <v>6</v>
      </c>
      <c r="AE40" s="76">
        <v>5</v>
      </c>
      <c r="AF40" s="76">
        <v>10</v>
      </c>
      <c r="AG40" s="76">
        <v>10</v>
      </c>
      <c r="AH40" s="345">
        <f t="shared" si="0"/>
        <v>83.821571238348866</v>
      </c>
      <c r="AI40" s="345">
        <f t="shared" si="1"/>
        <v>84.848484848484844</v>
      </c>
      <c r="AJ40" s="345">
        <f t="shared" si="4"/>
        <v>71.428571428571431</v>
      </c>
      <c r="AK40" s="345">
        <f t="shared" si="5"/>
        <v>100</v>
      </c>
      <c r="AL40" s="345">
        <f t="shared" si="6"/>
        <v>0</v>
      </c>
      <c r="AM40" s="345">
        <f t="shared" si="7"/>
        <v>0</v>
      </c>
      <c r="AN40" s="345">
        <f t="shared" si="2"/>
        <v>83.821571238348866</v>
      </c>
      <c r="AO40" s="345">
        <f t="shared" si="3"/>
        <v>84.848484848484844</v>
      </c>
      <c r="AP40" s="345">
        <f t="shared" si="8"/>
        <v>85.714285714285708</v>
      </c>
      <c r="AQ40" s="345">
        <f t="shared" si="9"/>
        <v>100</v>
      </c>
      <c r="AR40" s="345">
        <f t="shared" si="10"/>
        <v>90.909090909090907</v>
      </c>
      <c r="AS40" s="345">
        <f t="shared" si="11"/>
        <v>100</v>
      </c>
    </row>
    <row r="41" spans="1:45" s="123" customFormat="1" ht="18.75">
      <c r="A41" s="72">
        <v>30</v>
      </c>
      <c r="B41" s="221" t="s">
        <v>43</v>
      </c>
      <c r="C41" s="78"/>
      <c r="D41" s="78" t="s">
        <v>375</v>
      </c>
      <c r="E41" s="82"/>
      <c r="F41" s="78"/>
      <c r="G41" s="78"/>
      <c r="H41" s="78"/>
      <c r="I41" s="78"/>
      <c r="J41" s="78"/>
      <c r="K41" s="78"/>
      <c r="L41" s="78"/>
      <c r="M41" s="78"/>
      <c r="N41" s="78"/>
      <c r="O41" s="78" t="s">
        <v>375</v>
      </c>
      <c r="P41" s="78">
        <v>2969</v>
      </c>
      <c r="Q41" s="78">
        <v>2997</v>
      </c>
      <c r="R41" s="78">
        <v>55</v>
      </c>
      <c r="S41" s="78">
        <v>49</v>
      </c>
      <c r="T41" s="78">
        <v>30</v>
      </c>
      <c r="U41" s="78">
        <v>30</v>
      </c>
      <c r="V41" s="78">
        <v>806</v>
      </c>
      <c r="W41" s="78">
        <v>839</v>
      </c>
      <c r="X41" s="62"/>
      <c r="Y41" s="62"/>
      <c r="Z41" s="62"/>
      <c r="AA41" s="62"/>
      <c r="AB41" s="62"/>
      <c r="AC41" s="62"/>
      <c r="AD41" s="62"/>
      <c r="AE41" s="62"/>
      <c r="AF41" s="62"/>
      <c r="AG41" s="62"/>
      <c r="AH41" s="345">
        <f t="shared" si="0"/>
        <v>27.147187605254295</v>
      </c>
      <c r="AI41" s="345">
        <f t="shared" si="1"/>
        <v>27.994661327994663</v>
      </c>
      <c r="AJ41" s="345">
        <f t="shared" si="4"/>
        <v>0</v>
      </c>
      <c r="AK41" s="345">
        <f t="shared" si="5"/>
        <v>0</v>
      </c>
      <c r="AL41" s="345">
        <f t="shared" si="6"/>
        <v>0</v>
      </c>
      <c r="AM41" s="345">
        <f t="shared" si="7"/>
        <v>0</v>
      </c>
      <c r="AN41" s="345">
        <f t="shared" si="2"/>
        <v>0</v>
      </c>
      <c r="AO41" s="345">
        <f t="shared" si="3"/>
        <v>0</v>
      </c>
      <c r="AP41" s="345">
        <f t="shared" si="8"/>
        <v>0</v>
      </c>
      <c r="AQ41" s="345">
        <f t="shared" si="9"/>
        <v>0</v>
      </c>
      <c r="AR41" s="345">
        <f t="shared" si="10"/>
        <v>0</v>
      </c>
      <c r="AS41" s="345">
        <f t="shared" si="11"/>
        <v>0</v>
      </c>
    </row>
    <row r="42" spans="1:45" s="123" customFormat="1" ht="157.5">
      <c r="A42" s="72">
        <v>31</v>
      </c>
      <c r="B42" s="221" t="s">
        <v>44</v>
      </c>
      <c r="C42" s="76"/>
      <c r="D42" s="76"/>
      <c r="E42" s="77" t="s">
        <v>1361</v>
      </c>
      <c r="F42" s="76" t="s">
        <v>253</v>
      </c>
      <c r="G42" s="60">
        <v>50.2</v>
      </c>
      <c r="H42" s="60">
        <v>50.2</v>
      </c>
      <c r="I42" s="60">
        <v>50.2</v>
      </c>
      <c r="J42" s="76">
        <v>77.8</v>
      </c>
      <c r="K42" s="76">
        <v>100</v>
      </c>
      <c r="L42" s="76">
        <v>82.9</v>
      </c>
      <c r="M42" s="78"/>
      <c r="N42" s="78"/>
      <c r="O42" s="428" t="s">
        <v>375</v>
      </c>
      <c r="P42" s="76">
        <v>1153</v>
      </c>
      <c r="Q42" s="76">
        <v>997</v>
      </c>
      <c r="R42" s="76">
        <v>20</v>
      </c>
      <c r="S42" s="76">
        <v>29</v>
      </c>
      <c r="T42" s="76">
        <v>36</v>
      </c>
      <c r="U42" s="76">
        <v>36</v>
      </c>
      <c r="V42" s="76">
        <v>831</v>
      </c>
      <c r="W42" s="76">
        <v>776</v>
      </c>
      <c r="X42" s="76">
        <v>20</v>
      </c>
      <c r="Y42" s="76">
        <v>29</v>
      </c>
      <c r="Z42" s="76">
        <v>18</v>
      </c>
      <c r="AA42" s="76">
        <v>34</v>
      </c>
      <c r="AB42" s="76">
        <v>831</v>
      </c>
      <c r="AC42" s="76">
        <v>776</v>
      </c>
      <c r="AD42" s="76">
        <v>20</v>
      </c>
      <c r="AE42" s="76">
        <v>29</v>
      </c>
      <c r="AF42" s="76">
        <v>0</v>
      </c>
      <c r="AG42" s="76">
        <v>11</v>
      </c>
      <c r="AH42" s="345">
        <f t="shared" si="0"/>
        <v>72.072853425845622</v>
      </c>
      <c r="AI42" s="345">
        <f t="shared" si="1"/>
        <v>77.833500501504517</v>
      </c>
      <c r="AJ42" s="345">
        <f t="shared" si="4"/>
        <v>100</v>
      </c>
      <c r="AK42" s="345">
        <f t="shared" si="5"/>
        <v>100</v>
      </c>
      <c r="AL42" s="345">
        <f t="shared" si="6"/>
        <v>50</v>
      </c>
      <c r="AM42" s="345">
        <f t="shared" si="7"/>
        <v>94.444444444444443</v>
      </c>
      <c r="AN42" s="345">
        <f t="shared" si="2"/>
        <v>72.072853425845622</v>
      </c>
      <c r="AO42" s="345">
        <f t="shared" si="3"/>
        <v>77.833500501504517</v>
      </c>
      <c r="AP42" s="345">
        <f t="shared" si="8"/>
        <v>100</v>
      </c>
      <c r="AQ42" s="345">
        <f t="shared" si="9"/>
        <v>100</v>
      </c>
      <c r="AR42" s="345">
        <f t="shared" si="10"/>
        <v>0</v>
      </c>
      <c r="AS42" s="345">
        <f t="shared" si="11"/>
        <v>30.555555555555557</v>
      </c>
    </row>
    <row r="43" spans="1:45" s="123" customFormat="1" ht="18.75">
      <c r="A43" s="348">
        <v>32</v>
      </c>
      <c r="B43" s="220" t="s">
        <v>45</v>
      </c>
      <c r="C43" s="33"/>
      <c r="D43" s="33"/>
      <c r="E43" s="57"/>
      <c r="F43" s="33"/>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45"/>
      <c r="AI43" s="345"/>
      <c r="AJ43" s="345"/>
      <c r="AK43" s="345"/>
      <c r="AL43" s="345"/>
      <c r="AM43" s="345"/>
      <c r="AN43" s="345"/>
      <c r="AO43" s="345"/>
      <c r="AP43" s="345"/>
      <c r="AQ43" s="345"/>
      <c r="AR43" s="345"/>
      <c r="AS43" s="345"/>
    </row>
    <row r="44" spans="1:45" s="123" customFormat="1" ht="47.25">
      <c r="A44" s="72">
        <v>33</v>
      </c>
      <c r="B44" s="221" t="s">
        <v>46</v>
      </c>
      <c r="C44" s="76"/>
      <c r="D44" s="76"/>
      <c r="E44" s="77" t="s">
        <v>379</v>
      </c>
      <c r="F44" s="60"/>
      <c r="G44" s="62"/>
      <c r="H44" s="62"/>
      <c r="I44" s="62"/>
      <c r="J44" s="62"/>
      <c r="K44" s="62"/>
      <c r="L44" s="62"/>
      <c r="M44" s="78"/>
      <c r="N44" s="107"/>
      <c r="O44" s="201" t="s">
        <v>375</v>
      </c>
      <c r="P44" s="201">
        <v>801</v>
      </c>
      <c r="Q44" s="201">
        <v>801</v>
      </c>
      <c r="R44" s="201" t="s">
        <v>126</v>
      </c>
      <c r="S44" s="201" t="s">
        <v>126</v>
      </c>
      <c r="T44" s="201" t="s">
        <v>126</v>
      </c>
      <c r="U44" s="201" t="s">
        <v>126</v>
      </c>
      <c r="V44" s="201">
        <v>250</v>
      </c>
      <c r="W44" s="201">
        <v>410</v>
      </c>
      <c r="X44" s="201" t="s">
        <v>126</v>
      </c>
      <c r="Y44" s="201" t="s">
        <v>126</v>
      </c>
      <c r="Z44" s="201" t="s">
        <v>126</v>
      </c>
      <c r="AA44" s="201" t="s">
        <v>126</v>
      </c>
      <c r="AB44" s="229">
        <v>250</v>
      </c>
      <c r="AC44" s="201">
        <v>410</v>
      </c>
      <c r="AD44" s="201" t="s">
        <v>126</v>
      </c>
      <c r="AE44" s="201" t="s">
        <v>126</v>
      </c>
      <c r="AF44" s="201" t="s">
        <v>126</v>
      </c>
      <c r="AG44" s="201" t="s">
        <v>126</v>
      </c>
      <c r="AH44" s="345">
        <f t="shared" si="0"/>
        <v>31.210986267166042</v>
      </c>
      <c r="AI44" s="345">
        <f t="shared" si="1"/>
        <v>51.186017478152316</v>
      </c>
      <c r="AJ44" s="345"/>
      <c r="AK44" s="345"/>
      <c r="AL44" s="345"/>
      <c r="AM44" s="345"/>
      <c r="AN44" s="345">
        <f t="shared" si="2"/>
        <v>31.210986267166042</v>
      </c>
      <c r="AO44" s="345">
        <f t="shared" si="3"/>
        <v>51.186017478152316</v>
      </c>
      <c r="AP44" s="345"/>
      <c r="AQ44" s="345"/>
      <c r="AR44" s="345"/>
      <c r="AS44" s="345"/>
    </row>
    <row r="45" spans="1:45" s="123" customFormat="1" ht="94.5">
      <c r="A45" s="72">
        <v>34</v>
      </c>
      <c r="B45" s="221" t="s">
        <v>47</v>
      </c>
      <c r="C45" s="76"/>
      <c r="D45" s="76"/>
      <c r="E45" s="77" t="s">
        <v>308</v>
      </c>
      <c r="F45" s="60"/>
      <c r="G45" s="62"/>
      <c r="H45" s="62"/>
      <c r="I45" s="62"/>
      <c r="J45" s="62"/>
      <c r="K45" s="62"/>
      <c r="L45" s="62"/>
      <c r="M45" s="76" t="s">
        <v>375</v>
      </c>
      <c r="N45" s="78"/>
      <c r="O45" s="78"/>
      <c r="P45" s="76">
        <v>259</v>
      </c>
      <c r="Q45" s="76">
        <v>218</v>
      </c>
      <c r="R45" s="62"/>
      <c r="S45" s="62"/>
      <c r="T45" s="62"/>
      <c r="U45" s="62"/>
      <c r="V45" s="76">
        <v>259</v>
      </c>
      <c r="W45" s="76">
        <v>218</v>
      </c>
      <c r="X45" s="62"/>
      <c r="Y45" s="62"/>
      <c r="Z45" s="62"/>
      <c r="AA45" s="62"/>
      <c r="AB45" s="62"/>
      <c r="AC45" s="62"/>
      <c r="AD45" s="62"/>
      <c r="AE45" s="62"/>
      <c r="AF45" s="62"/>
      <c r="AG45" s="62"/>
      <c r="AH45" s="345">
        <f t="shared" si="0"/>
        <v>100</v>
      </c>
      <c r="AI45" s="345">
        <f t="shared" si="1"/>
        <v>100</v>
      </c>
      <c r="AJ45" s="345"/>
      <c r="AK45" s="345"/>
      <c r="AL45" s="345"/>
      <c r="AM45" s="345"/>
      <c r="AN45" s="345">
        <f t="shared" si="2"/>
        <v>0</v>
      </c>
      <c r="AO45" s="345">
        <f t="shared" si="3"/>
        <v>0</v>
      </c>
      <c r="AP45" s="345"/>
      <c r="AQ45" s="345"/>
      <c r="AR45" s="345"/>
      <c r="AS45" s="345"/>
    </row>
    <row r="46" spans="1:45" s="123" customFormat="1" ht="63">
      <c r="A46" s="72">
        <v>35</v>
      </c>
      <c r="B46" s="221" t="s">
        <v>48</v>
      </c>
      <c r="C46" s="76"/>
      <c r="D46" s="76"/>
      <c r="E46" s="77" t="s">
        <v>328</v>
      </c>
      <c r="F46" s="76" t="s">
        <v>253</v>
      </c>
      <c r="G46" s="76">
        <v>22</v>
      </c>
      <c r="H46" s="76" t="s">
        <v>126</v>
      </c>
      <c r="I46" s="76">
        <v>6</v>
      </c>
      <c r="J46" s="430">
        <f>W46/Q46*100</f>
        <v>28.187403993855607</v>
      </c>
      <c r="K46" s="76" t="s">
        <v>126</v>
      </c>
      <c r="L46" s="430">
        <f>Z46/U46*100</f>
        <v>6.0606060606060606</v>
      </c>
      <c r="M46" s="76"/>
      <c r="N46" s="76"/>
      <c r="O46" s="428" t="s">
        <v>375</v>
      </c>
      <c r="P46" s="76">
        <v>1397</v>
      </c>
      <c r="Q46" s="76">
        <v>1302</v>
      </c>
      <c r="R46" s="76" t="s">
        <v>126</v>
      </c>
      <c r="S46" s="76" t="s">
        <v>126</v>
      </c>
      <c r="T46" s="76">
        <v>66</v>
      </c>
      <c r="U46" s="76">
        <v>66</v>
      </c>
      <c r="V46" s="76">
        <v>377</v>
      </c>
      <c r="W46" s="76">
        <v>367</v>
      </c>
      <c r="X46" s="76" t="s">
        <v>126</v>
      </c>
      <c r="Y46" s="76" t="s">
        <v>126</v>
      </c>
      <c r="Z46" s="76">
        <v>4</v>
      </c>
      <c r="AA46" s="76">
        <v>4</v>
      </c>
      <c r="AB46" s="76">
        <v>588</v>
      </c>
      <c r="AC46" s="76">
        <v>597</v>
      </c>
      <c r="AD46" s="76" t="s">
        <v>126</v>
      </c>
      <c r="AE46" s="76" t="s">
        <v>126</v>
      </c>
      <c r="AF46" s="76">
        <v>0</v>
      </c>
      <c r="AG46" s="76">
        <v>0</v>
      </c>
      <c r="AH46" s="345">
        <f t="shared" si="0"/>
        <v>26.98639942734431</v>
      </c>
      <c r="AI46" s="345">
        <f t="shared" si="1"/>
        <v>28.187403993855607</v>
      </c>
      <c r="AJ46" s="345"/>
      <c r="AK46" s="345"/>
      <c r="AL46" s="345">
        <f t="shared" si="6"/>
        <v>6.0606060606060606</v>
      </c>
      <c r="AM46" s="345">
        <f t="shared" si="7"/>
        <v>6.0606060606060606</v>
      </c>
      <c r="AN46" s="345">
        <f t="shared" si="2"/>
        <v>42.090193271295632</v>
      </c>
      <c r="AO46" s="345">
        <f t="shared" si="3"/>
        <v>45.852534562211986</v>
      </c>
      <c r="AP46" s="345"/>
      <c r="AQ46" s="345"/>
      <c r="AR46" s="345">
        <f t="shared" si="10"/>
        <v>0</v>
      </c>
      <c r="AS46" s="345">
        <f t="shared" si="11"/>
        <v>0</v>
      </c>
    </row>
    <row r="47" spans="1:45" s="123" customFormat="1" ht="18.75">
      <c r="A47" s="348">
        <v>36</v>
      </c>
      <c r="B47" s="220" t="s">
        <v>49</v>
      </c>
      <c r="C47" s="33"/>
      <c r="D47" s="33"/>
      <c r="E47" s="57"/>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45"/>
      <c r="AI47" s="345"/>
      <c r="AJ47" s="345"/>
      <c r="AK47" s="345"/>
      <c r="AL47" s="345"/>
      <c r="AM47" s="345"/>
      <c r="AN47" s="345"/>
      <c r="AO47" s="345"/>
      <c r="AP47" s="345"/>
      <c r="AQ47" s="345"/>
      <c r="AR47" s="345"/>
      <c r="AS47" s="345"/>
    </row>
    <row r="48" spans="1:45" s="123" customFormat="1" ht="94.5">
      <c r="A48" s="72">
        <v>37</v>
      </c>
      <c r="B48" s="221" t="s">
        <v>50</v>
      </c>
      <c r="C48" s="76"/>
      <c r="D48" s="76"/>
      <c r="E48" s="77" t="s">
        <v>1362</v>
      </c>
      <c r="F48" s="76" t="s">
        <v>253</v>
      </c>
      <c r="G48" s="76">
        <v>20</v>
      </c>
      <c r="H48" s="76">
        <v>20</v>
      </c>
      <c r="I48" s="76" t="s">
        <v>126</v>
      </c>
      <c r="J48" s="328">
        <f>W48/Q48*100</f>
        <v>29.94535519125683</v>
      </c>
      <c r="K48" s="328">
        <f>Y48/S48*100</f>
        <v>31.932773109243694</v>
      </c>
      <c r="L48" s="76" t="s">
        <v>126</v>
      </c>
      <c r="M48" s="78"/>
      <c r="N48" s="78"/>
      <c r="O48" s="428" t="s">
        <v>375</v>
      </c>
      <c r="P48" s="62"/>
      <c r="Q48" s="78">
        <v>915</v>
      </c>
      <c r="R48" s="62"/>
      <c r="S48" s="78">
        <v>119</v>
      </c>
      <c r="T48" s="62"/>
      <c r="U48" s="78" t="s">
        <v>126</v>
      </c>
      <c r="V48" s="62"/>
      <c r="W48" s="78">
        <v>274</v>
      </c>
      <c r="X48" s="62"/>
      <c r="Y48" s="78">
        <v>38</v>
      </c>
      <c r="Z48" s="62"/>
      <c r="AA48" s="78" t="s">
        <v>126</v>
      </c>
      <c r="AB48" s="62"/>
      <c r="AC48" s="62"/>
      <c r="AD48" s="62"/>
      <c r="AE48" s="62"/>
      <c r="AF48" s="62"/>
      <c r="AG48" s="62"/>
      <c r="AH48" s="345"/>
      <c r="AI48" s="345">
        <f t="shared" si="1"/>
        <v>29.94535519125683</v>
      </c>
      <c r="AJ48" s="345"/>
      <c r="AK48" s="345">
        <f t="shared" si="5"/>
        <v>31.932773109243694</v>
      </c>
      <c r="AL48" s="345"/>
      <c r="AM48" s="345"/>
      <c r="AN48" s="345"/>
      <c r="AO48" s="345">
        <f t="shared" si="3"/>
        <v>0</v>
      </c>
      <c r="AP48" s="345"/>
      <c r="AQ48" s="345">
        <f t="shared" si="9"/>
        <v>0</v>
      </c>
      <c r="AR48" s="345"/>
      <c r="AS48" s="345"/>
    </row>
    <row r="49" spans="1:45" s="123" customFormat="1" ht="18.75">
      <c r="A49" s="72">
        <v>38</v>
      </c>
      <c r="B49" s="221" t="s">
        <v>51</v>
      </c>
      <c r="C49" s="76"/>
      <c r="D49" s="76" t="s">
        <v>375</v>
      </c>
      <c r="E49" s="77"/>
      <c r="F49" s="76"/>
      <c r="G49" s="78"/>
      <c r="H49" s="78"/>
      <c r="I49" s="78"/>
      <c r="J49" s="78"/>
      <c r="K49" s="78"/>
      <c r="L49" s="78"/>
      <c r="M49" s="78"/>
      <c r="N49" s="78"/>
      <c r="O49" s="78" t="s">
        <v>375</v>
      </c>
      <c r="P49" s="78">
        <v>1178</v>
      </c>
      <c r="Q49" s="76">
        <v>1306</v>
      </c>
      <c r="R49" s="76">
        <v>104</v>
      </c>
      <c r="S49" s="76">
        <v>104</v>
      </c>
      <c r="T49" s="76">
        <v>179</v>
      </c>
      <c r="U49" s="76">
        <v>179</v>
      </c>
      <c r="V49" s="76">
        <v>509</v>
      </c>
      <c r="W49" s="76">
        <v>571</v>
      </c>
      <c r="X49" s="76">
        <v>101</v>
      </c>
      <c r="Y49" s="76">
        <v>101</v>
      </c>
      <c r="Z49" s="76">
        <v>42</v>
      </c>
      <c r="AA49" s="76">
        <v>42</v>
      </c>
      <c r="AB49" s="76">
        <v>80</v>
      </c>
      <c r="AC49" s="76">
        <v>112</v>
      </c>
      <c r="AD49" s="76">
        <v>0</v>
      </c>
      <c r="AE49" s="76">
        <v>0</v>
      </c>
      <c r="AF49" s="76">
        <v>0</v>
      </c>
      <c r="AG49" s="76">
        <v>0</v>
      </c>
      <c r="AH49" s="345">
        <f t="shared" si="0"/>
        <v>43.208828522920207</v>
      </c>
      <c r="AI49" s="345">
        <f t="shared" si="1"/>
        <v>43.721286370597248</v>
      </c>
      <c r="AJ49" s="345">
        <f t="shared" si="4"/>
        <v>97.115384615384613</v>
      </c>
      <c r="AK49" s="345">
        <f t="shared" si="5"/>
        <v>97.115384615384613</v>
      </c>
      <c r="AL49" s="345">
        <f t="shared" si="6"/>
        <v>23.463687150837988</v>
      </c>
      <c r="AM49" s="345">
        <f t="shared" si="7"/>
        <v>23.463687150837988</v>
      </c>
      <c r="AN49" s="345">
        <f t="shared" si="2"/>
        <v>6.7911714770797964</v>
      </c>
      <c r="AO49" s="345">
        <f t="shared" si="3"/>
        <v>8.5758039816232774</v>
      </c>
      <c r="AP49" s="345">
        <f t="shared" si="8"/>
        <v>0</v>
      </c>
      <c r="AQ49" s="345">
        <f t="shared" si="9"/>
        <v>0</v>
      </c>
      <c r="AR49" s="345">
        <f t="shared" si="10"/>
        <v>0</v>
      </c>
      <c r="AS49" s="345">
        <f t="shared" si="11"/>
        <v>0</v>
      </c>
    </row>
    <row r="50" spans="1:45" s="123" customFormat="1" ht="18.75">
      <c r="A50" s="72">
        <v>39</v>
      </c>
      <c r="B50" s="221" t="s">
        <v>52</v>
      </c>
      <c r="C50" s="101" t="s">
        <v>375</v>
      </c>
      <c r="D50" s="101"/>
      <c r="E50" s="133"/>
      <c r="F50" s="101"/>
      <c r="G50" s="143"/>
      <c r="H50" s="143"/>
      <c r="I50" s="143"/>
      <c r="J50" s="143"/>
      <c r="K50" s="143"/>
      <c r="L50" s="143"/>
      <c r="M50" s="317"/>
      <c r="N50" s="317"/>
      <c r="O50" s="317"/>
      <c r="P50" s="143">
        <v>100</v>
      </c>
      <c r="Q50" s="143">
        <v>101</v>
      </c>
      <c r="R50" s="143">
        <v>12</v>
      </c>
      <c r="S50" s="317"/>
      <c r="T50" s="317"/>
      <c r="U50" s="317"/>
      <c r="V50" s="143">
        <v>75</v>
      </c>
      <c r="W50" s="143">
        <v>79</v>
      </c>
      <c r="X50" s="143">
        <v>3</v>
      </c>
      <c r="Y50" s="317"/>
      <c r="Z50" s="317"/>
      <c r="AA50" s="317"/>
      <c r="AB50" s="143">
        <v>83</v>
      </c>
      <c r="AC50" s="143">
        <v>85</v>
      </c>
      <c r="AD50" s="143">
        <v>12</v>
      </c>
      <c r="AE50" s="143">
        <v>12</v>
      </c>
      <c r="AF50" s="317"/>
      <c r="AG50" s="317"/>
      <c r="AH50" s="345">
        <f t="shared" si="0"/>
        <v>75</v>
      </c>
      <c r="AI50" s="345">
        <f t="shared" si="1"/>
        <v>78.21782178217822</v>
      </c>
      <c r="AJ50" s="345">
        <f t="shared" si="4"/>
        <v>25</v>
      </c>
      <c r="AK50" s="345"/>
      <c r="AL50" s="345"/>
      <c r="AM50" s="345"/>
      <c r="AN50" s="345">
        <f t="shared" si="2"/>
        <v>83</v>
      </c>
      <c r="AO50" s="345">
        <f t="shared" si="3"/>
        <v>84.158415841584159</v>
      </c>
      <c r="AP50" s="345">
        <f t="shared" si="8"/>
        <v>100</v>
      </c>
      <c r="AQ50" s="345"/>
      <c r="AR50" s="345"/>
      <c r="AS50" s="345"/>
    </row>
    <row r="51" spans="1:45" s="123" customFormat="1" ht="18.75">
      <c r="A51" s="72">
        <v>40</v>
      </c>
      <c r="B51" s="221" t="s">
        <v>53</v>
      </c>
      <c r="C51" s="76" t="s">
        <v>375</v>
      </c>
      <c r="D51" s="76"/>
      <c r="E51" s="77"/>
      <c r="F51" s="76"/>
      <c r="G51" s="78"/>
      <c r="H51" s="78"/>
      <c r="I51" s="78"/>
      <c r="J51" s="78"/>
      <c r="K51" s="78"/>
      <c r="L51" s="78"/>
      <c r="M51" s="62"/>
      <c r="N51" s="62"/>
      <c r="O51" s="62"/>
      <c r="P51" s="78">
        <v>2128</v>
      </c>
      <c r="Q51" s="76">
        <v>2168</v>
      </c>
      <c r="R51" s="76">
        <v>30</v>
      </c>
      <c r="S51" s="76">
        <v>30</v>
      </c>
      <c r="T51" s="76" t="s">
        <v>126</v>
      </c>
      <c r="U51" s="76" t="s">
        <v>126</v>
      </c>
      <c r="V51" s="76">
        <v>501</v>
      </c>
      <c r="W51" s="76">
        <v>679</v>
      </c>
      <c r="X51" s="76">
        <v>17</v>
      </c>
      <c r="Y51" s="76">
        <v>17</v>
      </c>
      <c r="Z51" s="76" t="s">
        <v>126</v>
      </c>
      <c r="AA51" s="76" t="s">
        <v>126</v>
      </c>
      <c r="AB51" s="76">
        <v>0</v>
      </c>
      <c r="AC51" s="76">
        <v>0</v>
      </c>
      <c r="AD51" s="76">
        <v>0</v>
      </c>
      <c r="AE51" s="76">
        <v>0</v>
      </c>
      <c r="AF51" s="76" t="s">
        <v>126</v>
      </c>
      <c r="AG51" s="76" t="s">
        <v>126</v>
      </c>
      <c r="AH51" s="345">
        <f t="shared" si="0"/>
        <v>23.543233082706767</v>
      </c>
      <c r="AI51" s="345">
        <f t="shared" si="1"/>
        <v>31.319188191881921</v>
      </c>
      <c r="AJ51" s="345">
        <f t="shared" si="4"/>
        <v>56.666666666666664</v>
      </c>
      <c r="AK51" s="345">
        <f t="shared" si="5"/>
        <v>56.666666666666664</v>
      </c>
      <c r="AL51" s="345"/>
      <c r="AM51" s="345"/>
      <c r="AN51" s="345">
        <f t="shared" si="2"/>
        <v>0</v>
      </c>
      <c r="AO51" s="345">
        <f t="shared" si="3"/>
        <v>0</v>
      </c>
      <c r="AP51" s="345">
        <f t="shared" si="8"/>
        <v>0</v>
      </c>
      <c r="AQ51" s="345">
        <f t="shared" si="9"/>
        <v>0</v>
      </c>
      <c r="AR51" s="345"/>
      <c r="AS51" s="345"/>
    </row>
    <row r="52" spans="1:45" s="123" customFormat="1" ht="18.75">
      <c r="A52" s="72">
        <v>41</v>
      </c>
      <c r="B52" s="221" t="s">
        <v>54</v>
      </c>
      <c r="C52" s="76" t="s">
        <v>375</v>
      </c>
      <c r="D52" s="76"/>
      <c r="E52" s="77"/>
      <c r="F52" s="76"/>
      <c r="G52" s="78"/>
      <c r="H52" s="78"/>
      <c r="I52" s="78"/>
      <c r="J52" s="78"/>
      <c r="K52" s="78"/>
      <c r="L52" s="78"/>
      <c r="M52" s="78"/>
      <c r="N52" s="78"/>
      <c r="O52" s="428" t="s">
        <v>375</v>
      </c>
      <c r="P52" s="76">
        <v>1240</v>
      </c>
      <c r="Q52" s="76">
        <v>1240</v>
      </c>
      <c r="R52" s="76">
        <v>128</v>
      </c>
      <c r="S52" s="76">
        <v>128</v>
      </c>
      <c r="T52" s="76" t="s">
        <v>126</v>
      </c>
      <c r="U52" s="76" t="s">
        <v>126</v>
      </c>
      <c r="V52" s="76">
        <v>183</v>
      </c>
      <c r="W52" s="76">
        <v>325</v>
      </c>
      <c r="X52" s="76">
        <v>45</v>
      </c>
      <c r="Y52" s="76">
        <v>45</v>
      </c>
      <c r="Z52" s="76" t="s">
        <v>126</v>
      </c>
      <c r="AA52" s="76" t="s">
        <v>126</v>
      </c>
      <c r="AB52" s="76">
        <v>82</v>
      </c>
      <c r="AC52" s="76">
        <v>106</v>
      </c>
      <c r="AD52" s="76">
        <v>80</v>
      </c>
      <c r="AE52" s="76">
        <v>80</v>
      </c>
      <c r="AF52" s="76" t="s">
        <v>126</v>
      </c>
      <c r="AG52" s="76" t="s">
        <v>126</v>
      </c>
      <c r="AH52" s="345">
        <f t="shared" si="0"/>
        <v>14.758064516129032</v>
      </c>
      <c r="AI52" s="345">
        <f t="shared" si="1"/>
        <v>26.209677419354836</v>
      </c>
      <c r="AJ52" s="345">
        <f t="shared" si="4"/>
        <v>35.15625</v>
      </c>
      <c r="AK52" s="345">
        <f t="shared" si="5"/>
        <v>35.15625</v>
      </c>
      <c r="AL52" s="345"/>
      <c r="AM52" s="345"/>
      <c r="AN52" s="345">
        <f t="shared" si="2"/>
        <v>6.612903225806452</v>
      </c>
      <c r="AO52" s="345">
        <f t="shared" si="3"/>
        <v>8.5483870967741939</v>
      </c>
      <c r="AP52" s="345">
        <f t="shared" si="8"/>
        <v>62.5</v>
      </c>
      <c r="AQ52" s="345">
        <f t="shared" si="9"/>
        <v>62.5</v>
      </c>
      <c r="AR52" s="345"/>
      <c r="AS52" s="345"/>
    </row>
    <row r="53" spans="1:45" s="123" customFormat="1" ht="18.75">
      <c r="A53" s="72">
        <v>42</v>
      </c>
      <c r="B53" s="221" t="s">
        <v>55</v>
      </c>
      <c r="C53" s="76"/>
      <c r="D53" s="76" t="s">
        <v>375</v>
      </c>
      <c r="E53" s="77"/>
      <c r="F53" s="76"/>
      <c r="G53" s="78"/>
      <c r="H53" s="78"/>
      <c r="I53" s="78"/>
      <c r="J53" s="78"/>
      <c r="K53" s="78"/>
      <c r="L53" s="78"/>
      <c r="M53" s="78"/>
      <c r="N53" s="78"/>
      <c r="O53" s="428" t="s">
        <v>375</v>
      </c>
      <c r="P53" s="78">
        <v>1523</v>
      </c>
      <c r="Q53" s="78">
        <v>1156</v>
      </c>
      <c r="R53" s="78">
        <v>128</v>
      </c>
      <c r="S53" s="78">
        <v>160</v>
      </c>
      <c r="T53" s="78">
        <v>169</v>
      </c>
      <c r="U53" s="78">
        <v>127</v>
      </c>
      <c r="V53" s="78">
        <v>303</v>
      </c>
      <c r="W53" s="78">
        <v>492</v>
      </c>
      <c r="X53" s="78">
        <v>34</v>
      </c>
      <c r="Y53" s="78">
        <v>81</v>
      </c>
      <c r="Z53" s="78">
        <v>29</v>
      </c>
      <c r="AA53" s="78">
        <v>26</v>
      </c>
      <c r="AB53" s="54"/>
      <c r="AC53" s="54"/>
      <c r="AD53" s="54"/>
      <c r="AE53" s="54"/>
      <c r="AF53" s="78">
        <v>11</v>
      </c>
      <c r="AG53" s="78">
        <v>11</v>
      </c>
      <c r="AH53" s="345">
        <f t="shared" si="0"/>
        <v>19.89494418910046</v>
      </c>
      <c r="AI53" s="345">
        <f t="shared" si="1"/>
        <v>42.560553633217992</v>
      </c>
      <c r="AJ53" s="345">
        <f t="shared" si="4"/>
        <v>26.5625</v>
      </c>
      <c r="AK53" s="345">
        <f t="shared" si="5"/>
        <v>50.625</v>
      </c>
      <c r="AL53" s="345">
        <f t="shared" si="6"/>
        <v>17.159763313609467</v>
      </c>
      <c r="AM53" s="345">
        <f t="shared" si="7"/>
        <v>20.472440944881889</v>
      </c>
      <c r="AN53" s="345">
        <f t="shared" si="2"/>
        <v>0</v>
      </c>
      <c r="AO53" s="345">
        <f t="shared" si="3"/>
        <v>0</v>
      </c>
      <c r="AP53" s="345">
        <f t="shared" si="8"/>
        <v>0</v>
      </c>
      <c r="AQ53" s="345">
        <f t="shared" si="9"/>
        <v>0</v>
      </c>
      <c r="AR53" s="345">
        <f t="shared" si="10"/>
        <v>6.5088757396449708</v>
      </c>
      <c r="AS53" s="345">
        <f t="shared" si="11"/>
        <v>8.6614173228346463</v>
      </c>
    </row>
    <row r="54" spans="1:45" s="123" customFormat="1" ht="78.75">
      <c r="A54" s="72">
        <v>43</v>
      </c>
      <c r="B54" s="221" t="s">
        <v>56</v>
      </c>
      <c r="C54" s="76"/>
      <c r="D54" s="76"/>
      <c r="E54" s="77" t="s">
        <v>1082</v>
      </c>
      <c r="F54" s="76" t="s">
        <v>253</v>
      </c>
      <c r="G54" s="78">
        <v>30</v>
      </c>
      <c r="H54" s="78">
        <v>30</v>
      </c>
      <c r="I54" s="78">
        <v>30</v>
      </c>
      <c r="J54" s="78">
        <v>30</v>
      </c>
      <c r="K54" s="78">
        <v>30</v>
      </c>
      <c r="L54" s="78">
        <v>30</v>
      </c>
      <c r="M54" s="78"/>
      <c r="N54" s="78"/>
      <c r="O54" s="428" t="s">
        <v>375</v>
      </c>
      <c r="P54" s="62"/>
      <c r="Q54" s="76">
        <v>982</v>
      </c>
      <c r="R54" s="60"/>
      <c r="S54" s="76">
        <v>28</v>
      </c>
      <c r="T54" s="60"/>
      <c r="U54" s="76">
        <v>20</v>
      </c>
      <c r="V54" s="60"/>
      <c r="W54" s="76">
        <v>294</v>
      </c>
      <c r="X54" s="60"/>
      <c r="Y54" s="76">
        <v>28</v>
      </c>
      <c r="Z54" s="60"/>
      <c r="AA54" s="76">
        <v>20</v>
      </c>
      <c r="AB54" s="60"/>
      <c r="AC54" s="60"/>
      <c r="AD54" s="60"/>
      <c r="AE54" s="60"/>
      <c r="AF54" s="60"/>
      <c r="AG54" s="60"/>
      <c r="AH54" s="345"/>
      <c r="AI54" s="345">
        <f t="shared" si="1"/>
        <v>29.938900203665987</v>
      </c>
      <c r="AJ54" s="345"/>
      <c r="AK54" s="345">
        <f t="shared" si="5"/>
        <v>100</v>
      </c>
      <c r="AL54" s="345"/>
      <c r="AM54" s="345">
        <f t="shared" si="7"/>
        <v>100</v>
      </c>
      <c r="AN54" s="345"/>
      <c r="AO54" s="345">
        <f t="shared" si="3"/>
        <v>0</v>
      </c>
      <c r="AP54" s="345"/>
      <c r="AQ54" s="345">
        <f t="shared" si="9"/>
        <v>0</v>
      </c>
      <c r="AR54" s="345"/>
      <c r="AS54" s="345">
        <f t="shared" si="11"/>
        <v>0</v>
      </c>
    </row>
    <row r="55" spans="1:45" s="123" customFormat="1" ht="18.75">
      <c r="A55" s="72">
        <v>44</v>
      </c>
      <c r="B55" s="221" t="s">
        <v>57</v>
      </c>
      <c r="C55" s="76"/>
      <c r="D55" s="76"/>
      <c r="E55" s="61" t="s">
        <v>393</v>
      </c>
      <c r="F55" s="60" t="s">
        <v>253</v>
      </c>
      <c r="G55" s="60" t="s">
        <v>293</v>
      </c>
      <c r="H55" s="60" t="s">
        <v>293</v>
      </c>
      <c r="I55" s="60" t="s">
        <v>293</v>
      </c>
      <c r="J55" s="60">
        <v>46.11</v>
      </c>
      <c r="K55" s="60">
        <v>57.3</v>
      </c>
      <c r="L55" s="60" t="s">
        <v>293</v>
      </c>
      <c r="M55" s="76"/>
      <c r="N55" s="76"/>
      <c r="O55" s="428" t="s">
        <v>375</v>
      </c>
      <c r="P55" s="76">
        <v>983</v>
      </c>
      <c r="Q55" s="76">
        <v>978</v>
      </c>
      <c r="R55" s="76">
        <v>89</v>
      </c>
      <c r="S55" s="76">
        <v>89</v>
      </c>
      <c r="T55" s="76" t="s">
        <v>126</v>
      </c>
      <c r="U55" s="76" t="s">
        <v>126</v>
      </c>
      <c r="V55" s="76">
        <v>364</v>
      </c>
      <c r="W55" s="76">
        <v>451</v>
      </c>
      <c r="X55" s="76">
        <v>51</v>
      </c>
      <c r="Y55" s="76">
        <v>51</v>
      </c>
      <c r="Z55" s="76" t="s">
        <v>126</v>
      </c>
      <c r="AA55" s="76" t="s">
        <v>126</v>
      </c>
      <c r="AB55" s="60"/>
      <c r="AC55" s="60"/>
      <c r="AD55" s="60"/>
      <c r="AE55" s="60"/>
      <c r="AF55" s="60"/>
      <c r="AG55" s="60"/>
      <c r="AH55" s="345">
        <f t="shared" si="0"/>
        <v>37.029501525940994</v>
      </c>
      <c r="AI55" s="345">
        <f t="shared" si="1"/>
        <v>46.114519427402861</v>
      </c>
      <c r="AJ55" s="345">
        <f t="shared" si="4"/>
        <v>57.303370786516851</v>
      </c>
      <c r="AK55" s="345">
        <f t="shared" si="5"/>
        <v>57.303370786516851</v>
      </c>
      <c r="AL55" s="345"/>
      <c r="AM55" s="345"/>
      <c r="AN55" s="345">
        <f t="shared" si="2"/>
        <v>0</v>
      </c>
      <c r="AO55" s="345">
        <f t="shared" si="3"/>
        <v>0</v>
      </c>
      <c r="AP55" s="345">
        <f t="shared" si="8"/>
        <v>0</v>
      </c>
      <c r="AQ55" s="345">
        <f t="shared" si="9"/>
        <v>0</v>
      </c>
      <c r="AR55" s="345"/>
      <c r="AS55" s="345"/>
    </row>
    <row r="56" spans="1:45" ht="105" customHeight="1">
      <c r="A56" s="72">
        <v>45</v>
      </c>
      <c r="B56" s="221" t="s">
        <v>58</v>
      </c>
      <c r="C56" s="76"/>
      <c r="D56" s="76"/>
      <c r="E56" s="77" t="s">
        <v>836</v>
      </c>
      <c r="F56" s="76" t="s">
        <v>253</v>
      </c>
      <c r="G56" s="78">
        <v>33.51</v>
      </c>
      <c r="H56" s="72" t="s">
        <v>553</v>
      </c>
      <c r="I56" s="78">
        <v>57.43</v>
      </c>
      <c r="J56" s="72" t="s">
        <v>554</v>
      </c>
      <c r="K56" s="78">
        <v>58.03</v>
      </c>
      <c r="L56" s="78">
        <v>72.19</v>
      </c>
      <c r="M56" s="78"/>
      <c r="N56" s="72"/>
      <c r="O56" s="78" t="s">
        <v>375</v>
      </c>
      <c r="P56" s="78">
        <v>2302</v>
      </c>
      <c r="Q56" s="78">
        <v>2302</v>
      </c>
      <c r="R56" s="78">
        <v>200</v>
      </c>
      <c r="S56" s="78">
        <v>181</v>
      </c>
      <c r="T56" s="78">
        <v>250</v>
      </c>
      <c r="U56" s="78">
        <v>240</v>
      </c>
      <c r="V56" s="78">
        <v>689</v>
      </c>
      <c r="W56" s="78">
        <v>714</v>
      </c>
      <c r="X56" s="78">
        <v>52</v>
      </c>
      <c r="Y56" s="78">
        <v>102</v>
      </c>
      <c r="Z56" s="78">
        <v>50</v>
      </c>
      <c r="AA56" s="78">
        <v>50</v>
      </c>
      <c r="AB56" s="78">
        <v>0</v>
      </c>
      <c r="AC56" s="78">
        <v>0</v>
      </c>
      <c r="AD56" s="78">
        <v>0</v>
      </c>
      <c r="AE56" s="78">
        <v>0</v>
      </c>
      <c r="AF56" s="78">
        <v>0</v>
      </c>
      <c r="AG56" s="78">
        <v>0</v>
      </c>
      <c r="AH56" s="345">
        <f t="shared" si="0"/>
        <v>29.930495221546483</v>
      </c>
      <c r="AI56" s="345">
        <f t="shared" si="1"/>
        <v>31.016507384882715</v>
      </c>
      <c r="AJ56" s="345">
        <f t="shared" si="4"/>
        <v>26</v>
      </c>
      <c r="AK56" s="345">
        <f t="shared" si="5"/>
        <v>56.353591160220994</v>
      </c>
      <c r="AL56" s="345">
        <f t="shared" si="6"/>
        <v>20</v>
      </c>
      <c r="AM56" s="345">
        <f t="shared" si="7"/>
        <v>20.833333333333336</v>
      </c>
      <c r="AN56" s="345">
        <f t="shared" si="2"/>
        <v>0</v>
      </c>
      <c r="AO56" s="345">
        <f t="shared" si="3"/>
        <v>0</v>
      </c>
      <c r="AP56" s="345">
        <f t="shared" si="8"/>
        <v>0</v>
      </c>
      <c r="AQ56" s="345">
        <f t="shared" si="9"/>
        <v>0</v>
      </c>
      <c r="AR56" s="345">
        <f t="shared" si="10"/>
        <v>0</v>
      </c>
      <c r="AS56" s="345">
        <f t="shared" si="11"/>
        <v>0</v>
      </c>
    </row>
    <row r="57" spans="1:45" ht="63">
      <c r="A57" s="72">
        <v>46</v>
      </c>
      <c r="B57" s="221" t="s">
        <v>59</v>
      </c>
      <c r="C57" s="76"/>
      <c r="D57" s="76"/>
      <c r="E57" s="77" t="s">
        <v>433</v>
      </c>
      <c r="F57" s="76" t="s">
        <v>253</v>
      </c>
      <c r="G57" s="76" t="s">
        <v>434</v>
      </c>
      <c r="H57" s="76" t="s">
        <v>434</v>
      </c>
      <c r="I57" s="76" t="s">
        <v>126</v>
      </c>
      <c r="J57" s="76">
        <v>59.9</v>
      </c>
      <c r="K57" s="76">
        <v>37.9</v>
      </c>
      <c r="L57" s="76" t="s">
        <v>126</v>
      </c>
      <c r="M57" s="76"/>
      <c r="N57" s="76"/>
      <c r="O57" s="76" t="s">
        <v>375</v>
      </c>
      <c r="P57" s="76">
        <v>394</v>
      </c>
      <c r="Q57" s="76">
        <v>394</v>
      </c>
      <c r="R57" s="76">
        <v>66</v>
      </c>
      <c r="S57" s="76">
        <v>66</v>
      </c>
      <c r="T57" s="76" t="s">
        <v>126</v>
      </c>
      <c r="U57" s="76" t="s">
        <v>126</v>
      </c>
      <c r="V57" s="76">
        <v>194</v>
      </c>
      <c r="W57" s="76">
        <v>236</v>
      </c>
      <c r="X57" s="76">
        <v>31</v>
      </c>
      <c r="Y57" s="76">
        <v>25</v>
      </c>
      <c r="Z57" s="76" t="s">
        <v>126</v>
      </c>
      <c r="AA57" s="76" t="s">
        <v>126</v>
      </c>
      <c r="AB57" s="76">
        <v>0</v>
      </c>
      <c r="AC57" s="76">
        <v>0</v>
      </c>
      <c r="AD57" s="76">
        <v>0</v>
      </c>
      <c r="AE57" s="76">
        <v>0</v>
      </c>
      <c r="AF57" s="76" t="s">
        <v>126</v>
      </c>
      <c r="AG57" s="76" t="s">
        <v>126</v>
      </c>
      <c r="AH57" s="345">
        <f t="shared" si="0"/>
        <v>49.238578680203041</v>
      </c>
      <c r="AI57" s="345">
        <f t="shared" si="1"/>
        <v>59.898477157360411</v>
      </c>
      <c r="AJ57" s="345">
        <f t="shared" si="4"/>
        <v>46.969696969696969</v>
      </c>
      <c r="AK57" s="345">
        <f t="shared" si="5"/>
        <v>37.878787878787875</v>
      </c>
      <c r="AL57" s="345"/>
      <c r="AM57" s="345"/>
      <c r="AN57" s="345">
        <f t="shared" si="2"/>
        <v>0</v>
      </c>
      <c r="AO57" s="345">
        <f t="shared" si="3"/>
        <v>0</v>
      </c>
      <c r="AP57" s="345">
        <f t="shared" si="8"/>
        <v>0</v>
      </c>
      <c r="AQ57" s="345">
        <f t="shared" si="9"/>
        <v>0</v>
      </c>
      <c r="AR57" s="345"/>
      <c r="AS57" s="345"/>
    </row>
    <row r="58" spans="1:45" ht="78.75">
      <c r="A58" s="72">
        <v>47</v>
      </c>
      <c r="B58" s="221" t="s">
        <v>60</v>
      </c>
      <c r="C58" s="76"/>
      <c r="D58" s="76"/>
      <c r="E58" s="437" t="s">
        <v>452</v>
      </c>
      <c r="F58" s="60" t="s">
        <v>253</v>
      </c>
      <c r="G58" s="76">
        <v>54</v>
      </c>
      <c r="H58" s="76" t="s">
        <v>126</v>
      </c>
      <c r="I58" s="76" t="s">
        <v>126</v>
      </c>
      <c r="J58" s="76">
        <v>54</v>
      </c>
      <c r="K58" s="76" t="s">
        <v>126</v>
      </c>
      <c r="L58" s="76" t="s">
        <v>126</v>
      </c>
      <c r="M58" s="76"/>
      <c r="N58" s="76"/>
      <c r="O58" s="428" t="s">
        <v>375</v>
      </c>
      <c r="P58" s="76">
        <v>568</v>
      </c>
      <c r="Q58" s="76">
        <v>576</v>
      </c>
      <c r="R58" s="347" t="s">
        <v>126</v>
      </c>
      <c r="S58" s="347" t="s">
        <v>126</v>
      </c>
      <c r="T58" s="347" t="s">
        <v>126</v>
      </c>
      <c r="U58" s="347" t="s">
        <v>126</v>
      </c>
      <c r="V58" s="76">
        <v>305</v>
      </c>
      <c r="W58" s="76">
        <v>310</v>
      </c>
      <c r="X58" s="347" t="s">
        <v>126</v>
      </c>
      <c r="Y58" s="347" t="s">
        <v>126</v>
      </c>
      <c r="Z58" s="347" t="s">
        <v>126</v>
      </c>
      <c r="AA58" s="347" t="s">
        <v>126</v>
      </c>
      <c r="AB58" s="76">
        <v>0</v>
      </c>
      <c r="AC58" s="76">
        <v>0</v>
      </c>
      <c r="AD58" s="347" t="s">
        <v>126</v>
      </c>
      <c r="AE58" s="347" t="s">
        <v>126</v>
      </c>
      <c r="AF58" s="347" t="s">
        <v>126</v>
      </c>
      <c r="AG58" s="347" t="s">
        <v>126</v>
      </c>
      <c r="AH58" s="345">
        <f t="shared" si="0"/>
        <v>53.697183098591552</v>
      </c>
      <c r="AI58" s="345">
        <f t="shared" si="1"/>
        <v>53.819444444444443</v>
      </c>
      <c r="AJ58" s="345"/>
      <c r="AK58" s="345"/>
      <c r="AL58" s="345"/>
      <c r="AM58" s="345"/>
      <c r="AN58" s="345">
        <f t="shared" si="2"/>
        <v>0</v>
      </c>
      <c r="AO58" s="345">
        <f t="shared" si="3"/>
        <v>0</v>
      </c>
      <c r="AP58" s="345"/>
      <c r="AQ58" s="345"/>
      <c r="AR58" s="345"/>
      <c r="AS58" s="345"/>
    </row>
    <row r="59" spans="1:45" ht="15.75">
      <c r="A59" s="76">
        <v>48</v>
      </c>
      <c r="B59" s="221" t="s">
        <v>61</v>
      </c>
      <c r="C59" s="208"/>
      <c r="D59" s="208"/>
      <c r="E59" s="244"/>
      <c r="F59" s="208"/>
      <c r="G59" s="208"/>
      <c r="H59" s="208"/>
      <c r="I59" s="208"/>
      <c r="J59" s="208"/>
      <c r="K59" s="208"/>
      <c r="L59" s="208"/>
      <c r="M59" s="208"/>
      <c r="N59" s="208"/>
      <c r="O59" s="208"/>
      <c r="P59" s="208"/>
      <c r="Q59" s="208"/>
      <c r="R59" s="208"/>
      <c r="S59" s="208"/>
      <c r="T59" s="208"/>
      <c r="U59" s="208"/>
      <c r="V59" s="431">
        <v>409</v>
      </c>
      <c r="W59" s="431">
        <v>420</v>
      </c>
      <c r="X59" s="208"/>
      <c r="Y59" s="208"/>
      <c r="Z59" s="208"/>
      <c r="AA59" s="208"/>
      <c r="AB59" s="431">
        <v>409</v>
      </c>
      <c r="AC59" s="431">
        <v>420</v>
      </c>
      <c r="AD59" s="208"/>
      <c r="AE59" s="208"/>
      <c r="AF59" s="208"/>
      <c r="AG59" s="208"/>
      <c r="AH59" s="345"/>
      <c r="AI59" s="345"/>
      <c r="AJ59" s="345"/>
      <c r="AK59" s="345"/>
      <c r="AL59" s="345"/>
      <c r="AM59" s="345"/>
      <c r="AN59" s="345"/>
      <c r="AO59" s="345"/>
      <c r="AP59" s="345"/>
      <c r="AQ59" s="345"/>
      <c r="AR59" s="345"/>
      <c r="AS59" s="345"/>
    </row>
    <row r="60" spans="1:45" ht="47.25">
      <c r="A60" s="72">
        <v>49</v>
      </c>
      <c r="B60" s="221" t="s">
        <v>62</v>
      </c>
      <c r="C60" s="76"/>
      <c r="D60" s="76"/>
      <c r="E60" s="77" t="s">
        <v>556</v>
      </c>
      <c r="F60" s="76" t="s">
        <v>253</v>
      </c>
      <c r="G60" s="76" t="s">
        <v>557</v>
      </c>
      <c r="H60" s="76" t="s">
        <v>557</v>
      </c>
      <c r="I60" s="76" t="s">
        <v>557</v>
      </c>
      <c r="J60" s="76" t="s">
        <v>557</v>
      </c>
      <c r="K60" s="76" t="s">
        <v>557</v>
      </c>
      <c r="L60" s="76" t="s">
        <v>557</v>
      </c>
      <c r="M60" s="78"/>
      <c r="N60" s="78"/>
      <c r="O60" s="428" t="s">
        <v>375</v>
      </c>
      <c r="P60" s="76">
        <v>479</v>
      </c>
      <c r="Q60" s="76">
        <v>497</v>
      </c>
      <c r="R60" s="76">
        <v>36</v>
      </c>
      <c r="S60" s="76">
        <v>36</v>
      </c>
      <c r="T60" s="76">
        <v>20</v>
      </c>
      <c r="U60" s="76">
        <v>6</v>
      </c>
      <c r="V60" s="76">
        <v>355</v>
      </c>
      <c r="W60" s="76">
        <v>400</v>
      </c>
      <c r="X60" s="76">
        <v>36</v>
      </c>
      <c r="Y60" s="76">
        <v>36</v>
      </c>
      <c r="Z60" s="76">
        <v>0</v>
      </c>
      <c r="AA60" s="76">
        <v>6</v>
      </c>
      <c r="AB60" s="76">
        <v>0</v>
      </c>
      <c r="AC60" s="76">
        <v>0</v>
      </c>
      <c r="AD60" s="76">
        <v>17</v>
      </c>
      <c r="AE60" s="76">
        <v>17</v>
      </c>
      <c r="AF60" s="76">
        <v>0</v>
      </c>
      <c r="AG60" s="76">
        <v>0</v>
      </c>
      <c r="AH60" s="345">
        <f t="shared" si="0"/>
        <v>74.11273486430062</v>
      </c>
      <c r="AI60" s="345">
        <f t="shared" si="1"/>
        <v>80.482897384305844</v>
      </c>
      <c r="AJ60" s="345">
        <f t="shared" si="4"/>
        <v>100</v>
      </c>
      <c r="AK60" s="345">
        <f t="shared" si="5"/>
        <v>100</v>
      </c>
      <c r="AL60" s="345">
        <f t="shared" si="6"/>
        <v>0</v>
      </c>
      <c r="AM60" s="345">
        <f t="shared" si="7"/>
        <v>100</v>
      </c>
      <c r="AN60" s="345">
        <f t="shared" si="2"/>
        <v>0</v>
      </c>
      <c r="AO60" s="345">
        <f t="shared" si="3"/>
        <v>0</v>
      </c>
      <c r="AP60" s="345">
        <f t="shared" si="8"/>
        <v>47.222222222222221</v>
      </c>
      <c r="AQ60" s="345">
        <f t="shared" si="9"/>
        <v>47.222222222222221</v>
      </c>
      <c r="AR60" s="345">
        <f t="shared" si="10"/>
        <v>0</v>
      </c>
      <c r="AS60" s="345">
        <f t="shared" si="11"/>
        <v>0</v>
      </c>
    </row>
    <row r="61" spans="1:45" ht="157.5">
      <c r="A61" s="72">
        <v>50</v>
      </c>
      <c r="B61" s="221" t="s">
        <v>63</v>
      </c>
      <c r="C61" s="76"/>
      <c r="D61" s="76"/>
      <c r="E61" s="77" t="s">
        <v>1363</v>
      </c>
      <c r="F61" s="78" t="s">
        <v>253</v>
      </c>
      <c r="G61" s="72" t="s">
        <v>790</v>
      </c>
      <c r="H61" s="78" t="s">
        <v>126</v>
      </c>
      <c r="I61" s="78" t="s">
        <v>126</v>
      </c>
      <c r="J61" s="72" t="s">
        <v>790</v>
      </c>
      <c r="K61" s="78" t="s">
        <v>126</v>
      </c>
      <c r="L61" s="78" t="s">
        <v>126</v>
      </c>
      <c r="M61" s="78"/>
      <c r="N61" s="78"/>
      <c r="O61" s="78" t="s">
        <v>375</v>
      </c>
      <c r="P61" s="62"/>
      <c r="Q61" s="78">
        <v>1744</v>
      </c>
      <c r="R61" s="78" t="s">
        <v>126</v>
      </c>
      <c r="S61" s="78" t="s">
        <v>126</v>
      </c>
      <c r="T61" s="78" t="s">
        <v>126</v>
      </c>
      <c r="U61" s="78" t="s">
        <v>126</v>
      </c>
      <c r="V61" s="62"/>
      <c r="W61" s="78">
        <v>659</v>
      </c>
      <c r="X61" s="78" t="s">
        <v>126</v>
      </c>
      <c r="Y61" s="78" t="s">
        <v>126</v>
      </c>
      <c r="Z61" s="78" t="s">
        <v>126</v>
      </c>
      <c r="AA61" s="78" t="s">
        <v>126</v>
      </c>
      <c r="AB61" s="62"/>
      <c r="AC61" s="78">
        <v>235</v>
      </c>
      <c r="AD61" s="78" t="s">
        <v>126</v>
      </c>
      <c r="AE61" s="78" t="s">
        <v>126</v>
      </c>
      <c r="AF61" s="78" t="s">
        <v>126</v>
      </c>
      <c r="AG61" s="78" t="s">
        <v>126</v>
      </c>
      <c r="AH61" s="345"/>
      <c r="AI61" s="345">
        <f t="shared" si="1"/>
        <v>37.786697247706428</v>
      </c>
      <c r="AJ61" s="345"/>
      <c r="AK61" s="345"/>
      <c r="AL61" s="345"/>
      <c r="AM61" s="345"/>
      <c r="AN61" s="345"/>
      <c r="AO61" s="345">
        <f t="shared" si="3"/>
        <v>13.474770642201836</v>
      </c>
      <c r="AP61" s="345"/>
      <c r="AQ61" s="345"/>
      <c r="AR61" s="345"/>
      <c r="AS61" s="345"/>
    </row>
    <row r="62" spans="1:45" ht="78.75">
      <c r="A62" s="72">
        <v>51</v>
      </c>
      <c r="B62" s="221" t="s">
        <v>64</v>
      </c>
      <c r="C62" s="76"/>
      <c r="D62" s="76"/>
      <c r="E62" s="77" t="s">
        <v>468</v>
      </c>
      <c r="F62" s="76" t="s">
        <v>253</v>
      </c>
      <c r="G62" s="78">
        <v>50</v>
      </c>
      <c r="H62" s="78" t="s">
        <v>126</v>
      </c>
      <c r="I62" s="78">
        <v>50</v>
      </c>
      <c r="J62" s="78">
        <v>55.5</v>
      </c>
      <c r="K62" s="78" t="s">
        <v>126</v>
      </c>
      <c r="L62" s="78">
        <v>29.5</v>
      </c>
      <c r="M62" s="78"/>
      <c r="N62" s="78"/>
      <c r="O62" s="78" t="s">
        <v>375</v>
      </c>
      <c r="P62" s="78">
        <v>1149</v>
      </c>
      <c r="Q62" s="76">
        <v>1192</v>
      </c>
      <c r="R62" s="76" t="s">
        <v>126</v>
      </c>
      <c r="S62" s="76" t="s">
        <v>126</v>
      </c>
      <c r="T62" s="76">
        <v>54</v>
      </c>
      <c r="U62" s="76">
        <v>44</v>
      </c>
      <c r="V62" s="76">
        <v>552</v>
      </c>
      <c r="W62" s="76">
        <v>661</v>
      </c>
      <c r="X62" s="76" t="s">
        <v>126</v>
      </c>
      <c r="Y62" s="76" t="s">
        <v>126</v>
      </c>
      <c r="Z62" s="76">
        <v>0</v>
      </c>
      <c r="AA62" s="76">
        <v>13</v>
      </c>
      <c r="AB62" s="76">
        <v>55</v>
      </c>
      <c r="AC62" s="76">
        <v>55</v>
      </c>
      <c r="AD62" s="76" t="s">
        <v>126</v>
      </c>
      <c r="AE62" s="76" t="s">
        <v>126</v>
      </c>
      <c r="AF62" s="76">
        <v>0</v>
      </c>
      <c r="AG62" s="76">
        <v>13</v>
      </c>
      <c r="AH62" s="345">
        <f t="shared" si="0"/>
        <v>48.041775456919062</v>
      </c>
      <c r="AI62" s="345">
        <f t="shared" si="1"/>
        <v>55.45302013422819</v>
      </c>
      <c r="AJ62" s="345"/>
      <c r="AK62" s="345"/>
      <c r="AL62" s="345">
        <f t="shared" si="6"/>
        <v>0</v>
      </c>
      <c r="AM62" s="345">
        <f t="shared" si="7"/>
        <v>29.545454545454547</v>
      </c>
      <c r="AN62" s="345">
        <f t="shared" si="2"/>
        <v>4.7867711053089641</v>
      </c>
      <c r="AO62" s="345">
        <f t="shared" si="3"/>
        <v>4.6140939597315436</v>
      </c>
      <c r="AP62" s="345"/>
      <c r="AQ62" s="345"/>
      <c r="AR62" s="345">
        <f t="shared" si="10"/>
        <v>0</v>
      </c>
      <c r="AS62" s="345">
        <f t="shared" si="11"/>
        <v>29.545454545454547</v>
      </c>
    </row>
    <row r="63" spans="1:45" ht="31.5">
      <c r="A63" s="72">
        <v>52</v>
      </c>
      <c r="B63" s="221" t="s">
        <v>65</v>
      </c>
      <c r="C63" s="76"/>
      <c r="D63" s="76"/>
      <c r="E63" s="77" t="s">
        <v>504</v>
      </c>
      <c r="F63" s="76" t="s">
        <v>253</v>
      </c>
      <c r="G63" s="76">
        <v>20</v>
      </c>
      <c r="H63" s="76" t="s">
        <v>126</v>
      </c>
      <c r="I63" s="76" t="s">
        <v>126</v>
      </c>
      <c r="J63" s="76">
        <v>20</v>
      </c>
      <c r="K63" s="76" t="s">
        <v>126</v>
      </c>
      <c r="L63" s="76" t="s">
        <v>126</v>
      </c>
      <c r="M63" s="76"/>
      <c r="N63" s="76"/>
      <c r="O63" s="428" t="s">
        <v>375</v>
      </c>
      <c r="P63" s="76">
        <v>19</v>
      </c>
      <c r="Q63" s="76">
        <v>20</v>
      </c>
      <c r="R63" s="76" t="s">
        <v>126</v>
      </c>
      <c r="S63" s="76" t="s">
        <v>126</v>
      </c>
      <c r="T63" s="76" t="s">
        <v>126</v>
      </c>
      <c r="U63" s="76" t="s">
        <v>126</v>
      </c>
      <c r="V63" s="76">
        <v>19</v>
      </c>
      <c r="W63" s="76">
        <v>20</v>
      </c>
      <c r="X63" s="76" t="s">
        <v>126</v>
      </c>
      <c r="Y63" s="76" t="s">
        <v>126</v>
      </c>
      <c r="Z63" s="76" t="s">
        <v>126</v>
      </c>
      <c r="AA63" s="76" t="s">
        <v>126</v>
      </c>
      <c r="AB63" s="76">
        <v>19</v>
      </c>
      <c r="AC63" s="76">
        <v>20</v>
      </c>
      <c r="AD63" s="76" t="s">
        <v>126</v>
      </c>
      <c r="AE63" s="76" t="s">
        <v>126</v>
      </c>
      <c r="AF63" s="76" t="s">
        <v>126</v>
      </c>
      <c r="AG63" s="76" t="s">
        <v>126</v>
      </c>
      <c r="AH63" s="345">
        <f t="shared" si="0"/>
        <v>100</v>
      </c>
      <c r="AI63" s="345">
        <f t="shared" si="1"/>
        <v>100</v>
      </c>
      <c r="AJ63" s="345"/>
      <c r="AK63" s="345"/>
      <c r="AL63" s="345"/>
      <c r="AM63" s="345"/>
      <c r="AN63" s="345">
        <f t="shared" si="2"/>
        <v>100</v>
      </c>
      <c r="AO63" s="345">
        <f t="shared" si="3"/>
        <v>100</v>
      </c>
      <c r="AP63" s="345"/>
      <c r="AQ63" s="345"/>
      <c r="AR63" s="345"/>
      <c r="AS63" s="345"/>
    </row>
    <row r="64" spans="1:45" ht="78.75">
      <c r="A64" s="72">
        <v>53</v>
      </c>
      <c r="B64" s="221" t="s">
        <v>66</v>
      </c>
      <c r="C64" s="530"/>
      <c r="D64" s="530"/>
      <c r="E64" s="77" t="s">
        <v>1471</v>
      </c>
      <c r="F64" s="530" t="s">
        <v>253</v>
      </c>
      <c r="G64" s="78" t="s">
        <v>979</v>
      </c>
      <c r="H64" s="78" t="s">
        <v>979</v>
      </c>
      <c r="I64" s="78" t="s">
        <v>979</v>
      </c>
      <c r="J64" s="78">
        <v>89.6</v>
      </c>
      <c r="K64" s="78">
        <v>64.8</v>
      </c>
      <c r="L64" s="78">
        <v>70.5</v>
      </c>
      <c r="M64" s="78"/>
      <c r="N64" s="78"/>
      <c r="O64" s="78" t="s">
        <v>375</v>
      </c>
      <c r="P64" s="78">
        <v>6175</v>
      </c>
      <c r="Q64" s="78">
        <v>6288</v>
      </c>
      <c r="R64" s="78">
        <v>105</v>
      </c>
      <c r="S64" s="78">
        <v>103</v>
      </c>
      <c r="T64" s="78">
        <v>51</v>
      </c>
      <c r="U64" s="78">
        <v>51</v>
      </c>
      <c r="V64" s="78">
        <v>5391</v>
      </c>
      <c r="W64" s="78">
        <v>5631</v>
      </c>
      <c r="X64" s="78">
        <v>68</v>
      </c>
      <c r="Y64" s="78">
        <v>67</v>
      </c>
      <c r="Z64" s="78">
        <v>40</v>
      </c>
      <c r="AA64" s="78">
        <v>40</v>
      </c>
      <c r="AB64" s="78" t="s">
        <v>979</v>
      </c>
      <c r="AC64" s="78" t="s">
        <v>979</v>
      </c>
      <c r="AD64" s="78" t="s">
        <v>979</v>
      </c>
      <c r="AE64" s="78" t="s">
        <v>979</v>
      </c>
      <c r="AF64" s="78" t="s">
        <v>979</v>
      </c>
      <c r="AG64" s="78" t="s">
        <v>979</v>
      </c>
      <c r="AH64" s="345">
        <f t="shared" si="0"/>
        <v>87.303643724696357</v>
      </c>
      <c r="AI64" s="345">
        <f>W64/Q64*100</f>
        <v>89.551526717557252</v>
      </c>
      <c r="AJ64" s="345">
        <f t="shared" si="4"/>
        <v>64.761904761904759</v>
      </c>
      <c r="AK64" s="345">
        <f>Y64/S64*100</f>
        <v>65.048543689320397</v>
      </c>
      <c r="AL64" s="345">
        <f>Z64/T64*100</f>
        <v>78.431372549019613</v>
      </c>
      <c r="AM64" s="345">
        <f>AA64/U64*100</f>
        <v>78.431372549019613</v>
      </c>
      <c r="AN64" s="345"/>
      <c r="AO64" s="345"/>
      <c r="AP64" s="345"/>
      <c r="AQ64" s="345"/>
      <c r="AR64" s="345"/>
      <c r="AS64" s="345"/>
    </row>
    <row r="65" spans="1:45" ht="94.5">
      <c r="A65" s="72">
        <v>54</v>
      </c>
      <c r="B65" s="221" t="s">
        <v>67</v>
      </c>
      <c r="C65" s="76"/>
      <c r="D65" s="76"/>
      <c r="E65" s="77" t="s">
        <v>578</v>
      </c>
      <c r="F65" s="76" t="s">
        <v>253</v>
      </c>
      <c r="G65" s="72">
        <v>20</v>
      </c>
      <c r="H65" s="72">
        <v>20</v>
      </c>
      <c r="I65" s="72" t="s">
        <v>126</v>
      </c>
      <c r="J65" s="72">
        <v>67.099999999999994</v>
      </c>
      <c r="K65" s="72">
        <v>88.6</v>
      </c>
      <c r="L65" s="72" t="s">
        <v>126</v>
      </c>
      <c r="M65" s="72"/>
      <c r="N65" s="72"/>
      <c r="O65" s="428" t="s">
        <v>375</v>
      </c>
      <c r="P65" s="72">
        <v>553</v>
      </c>
      <c r="Q65" s="72">
        <v>553</v>
      </c>
      <c r="R65" s="72">
        <v>88</v>
      </c>
      <c r="S65" s="72">
        <v>88</v>
      </c>
      <c r="T65" s="72" t="s">
        <v>126</v>
      </c>
      <c r="U65" s="72" t="s">
        <v>126</v>
      </c>
      <c r="V65" s="72">
        <v>371</v>
      </c>
      <c r="W65" s="72">
        <v>371</v>
      </c>
      <c r="X65" s="72">
        <v>78</v>
      </c>
      <c r="Y65" s="72">
        <v>78</v>
      </c>
      <c r="Z65" s="72" t="s">
        <v>126</v>
      </c>
      <c r="AA65" s="72" t="s">
        <v>126</v>
      </c>
      <c r="AB65" s="72">
        <v>403</v>
      </c>
      <c r="AC65" s="72">
        <v>403</v>
      </c>
      <c r="AD65" s="72">
        <v>88</v>
      </c>
      <c r="AE65" s="72">
        <v>88</v>
      </c>
      <c r="AF65" s="72" t="s">
        <v>126</v>
      </c>
      <c r="AG65" s="72" t="s">
        <v>126</v>
      </c>
      <c r="AH65" s="345">
        <f t="shared" si="0"/>
        <v>67.088607594936718</v>
      </c>
      <c r="AI65" s="345">
        <f t="shared" si="1"/>
        <v>67.088607594936718</v>
      </c>
      <c r="AJ65" s="345">
        <f t="shared" si="4"/>
        <v>88.63636363636364</v>
      </c>
      <c r="AK65" s="345">
        <f t="shared" si="5"/>
        <v>88.63636363636364</v>
      </c>
      <c r="AL65" s="345"/>
      <c r="AM65" s="345"/>
      <c r="AN65" s="345">
        <f t="shared" si="2"/>
        <v>72.875226039783001</v>
      </c>
      <c r="AO65" s="345">
        <f t="shared" si="3"/>
        <v>72.875226039783001</v>
      </c>
      <c r="AP65" s="345">
        <f t="shared" si="8"/>
        <v>100</v>
      </c>
      <c r="AQ65" s="345">
        <f t="shared" si="9"/>
        <v>100</v>
      </c>
      <c r="AR65" s="345"/>
      <c r="AS65" s="345"/>
    </row>
    <row r="66" spans="1:45" s="18" customFormat="1" ht="31.5">
      <c r="A66" s="72">
        <v>55</v>
      </c>
      <c r="B66" s="221" t="s">
        <v>68</v>
      </c>
      <c r="C66" s="76"/>
      <c r="D66" s="76"/>
      <c r="E66" s="77" t="s">
        <v>855</v>
      </c>
      <c r="F66" s="60"/>
      <c r="G66" s="347" t="s">
        <v>768</v>
      </c>
      <c r="H66" s="347" t="s">
        <v>768</v>
      </c>
      <c r="I66" s="347" t="s">
        <v>768</v>
      </c>
      <c r="J66" s="216">
        <v>61.36</v>
      </c>
      <c r="K66" s="216">
        <v>78.94</v>
      </c>
      <c r="L66" s="216">
        <v>39.36</v>
      </c>
      <c r="M66" s="76"/>
      <c r="N66" s="76"/>
      <c r="O66" s="428" t="s">
        <v>375</v>
      </c>
      <c r="P66" s="76">
        <v>1240</v>
      </c>
      <c r="Q66" s="76">
        <v>1382</v>
      </c>
      <c r="R66" s="76">
        <v>150</v>
      </c>
      <c r="S66" s="76">
        <v>85</v>
      </c>
      <c r="T66" s="76">
        <v>269</v>
      </c>
      <c r="U66" s="76">
        <v>315</v>
      </c>
      <c r="V66" s="76">
        <v>800</v>
      </c>
      <c r="W66" s="76">
        <v>848</v>
      </c>
      <c r="X66" s="76">
        <v>75</v>
      </c>
      <c r="Y66" s="76">
        <v>52</v>
      </c>
      <c r="Z66" s="76">
        <v>78</v>
      </c>
      <c r="AA66" s="76">
        <v>124</v>
      </c>
      <c r="AB66" s="76">
        <v>0</v>
      </c>
      <c r="AC66" s="76">
        <v>0</v>
      </c>
      <c r="AD66" s="76">
        <v>0</v>
      </c>
      <c r="AE66" s="76">
        <v>0</v>
      </c>
      <c r="AF66" s="76">
        <v>0</v>
      </c>
      <c r="AG66" s="76">
        <v>0</v>
      </c>
      <c r="AH66" s="345">
        <f t="shared" si="0"/>
        <v>64.516129032258064</v>
      </c>
      <c r="AI66" s="345">
        <f t="shared" si="1"/>
        <v>61.360347322720699</v>
      </c>
      <c r="AJ66" s="345">
        <f t="shared" si="4"/>
        <v>50</v>
      </c>
      <c r="AK66" s="345">
        <f t="shared" si="5"/>
        <v>61.176470588235297</v>
      </c>
      <c r="AL66" s="345">
        <f t="shared" si="6"/>
        <v>28.996282527881039</v>
      </c>
      <c r="AM66" s="345">
        <f t="shared" si="7"/>
        <v>39.365079365079367</v>
      </c>
      <c r="AN66" s="345">
        <f t="shared" si="2"/>
        <v>0</v>
      </c>
      <c r="AO66" s="345">
        <f t="shared" si="3"/>
        <v>0</v>
      </c>
      <c r="AP66" s="345">
        <f t="shared" si="8"/>
        <v>0</v>
      </c>
      <c r="AQ66" s="345">
        <f t="shared" si="9"/>
        <v>0</v>
      </c>
      <c r="AR66" s="345">
        <f t="shared" si="10"/>
        <v>0</v>
      </c>
      <c r="AS66" s="345">
        <f t="shared" si="11"/>
        <v>0</v>
      </c>
    </row>
    <row r="67" spans="1:45" ht="15.75">
      <c r="A67" s="72">
        <v>56</v>
      </c>
      <c r="B67" s="221" t="s">
        <v>69</v>
      </c>
      <c r="C67" s="76"/>
      <c r="D67" s="76" t="s">
        <v>375</v>
      </c>
      <c r="E67" s="77"/>
      <c r="F67" s="76"/>
      <c r="G67" s="78"/>
      <c r="H67" s="78"/>
      <c r="I67" s="78"/>
      <c r="J67" s="78"/>
      <c r="K67" s="78"/>
      <c r="L67" s="78"/>
      <c r="M67" s="78"/>
      <c r="N67" s="78"/>
      <c r="O67" s="428" t="s">
        <v>375</v>
      </c>
      <c r="P67" s="78">
        <v>364</v>
      </c>
      <c r="Q67" s="76">
        <v>367</v>
      </c>
      <c r="R67" s="76">
        <v>12</v>
      </c>
      <c r="S67" s="76">
        <v>12</v>
      </c>
      <c r="T67" s="76" t="s">
        <v>126</v>
      </c>
      <c r="U67" s="76" t="s">
        <v>126</v>
      </c>
      <c r="V67" s="76">
        <v>173</v>
      </c>
      <c r="W67" s="76">
        <v>178</v>
      </c>
      <c r="X67" s="76">
        <v>10</v>
      </c>
      <c r="Y67" s="76">
        <v>10</v>
      </c>
      <c r="Z67" s="76" t="s">
        <v>126</v>
      </c>
      <c r="AA67" s="76" t="s">
        <v>126</v>
      </c>
      <c r="AB67" s="76" t="s">
        <v>769</v>
      </c>
      <c r="AC67" s="76" t="s">
        <v>769</v>
      </c>
      <c r="AD67" s="76" t="s">
        <v>769</v>
      </c>
      <c r="AE67" s="76" t="s">
        <v>769</v>
      </c>
      <c r="AF67" s="76" t="s">
        <v>126</v>
      </c>
      <c r="AG67" s="76" t="s">
        <v>126</v>
      </c>
      <c r="AH67" s="345">
        <f t="shared" si="0"/>
        <v>47.527472527472526</v>
      </c>
      <c r="AI67" s="345">
        <f t="shared" si="1"/>
        <v>48.501362397820166</v>
      </c>
      <c r="AJ67" s="345">
        <f t="shared" si="4"/>
        <v>83.333333333333343</v>
      </c>
      <c r="AK67" s="345">
        <f t="shared" si="5"/>
        <v>83.333333333333343</v>
      </c>
      <c r="AL67" s="345"/>
      <c r="AM67" s="345"/>
      <c r="AN67" s="345"/>
      <c r="AO67" s="345"/>
      <c r="AP67" s="345"/>
      <c r="AQ67" s="345"/>
      <c r="AR67" s="345"/>
      <c r="AS67" s="345"/>
    </row>
    <row r="68" spans="1:45" ht="94.5">
      <c r="A68" s="72">
        <v>57</v>
      </c>
      <c r="B68" s="221" t="s">
        <v>70</v>
      </c>
      <c r="C68" s="76"/>
      <c r="D68" s="76"/>
      <c r="E68" s="83" t="s">
        <v>578</v>
      </c>
      <c r="F68" s="72" t="s">
        <v>300</v>
      </c>
      <c r="G68" s="72">
        <v>5</v>
      </c>
      <c r="H68" s="72">
        <v>129</v>
      </c>
      <c r="I68" s="72">
        <v>20</v>
      </c>
      <c r="J68" s="72">
        <v>5</v>
      </c>
      <c r="K68" s="72">
        <v>129</v>
      </c>
      <c r="L68" s="72">
        <v>20</v>
      </c>
      <c r="M68" s="78"/>
      <c r="N68" s="78"/>
      <c r="O68" s="428" t="s">
        <v>375</v>
      </c>
      <c r="P68" s="78">
        <v>2579</v>
      </c>
      <c r="Q68" s="78">
        <v>2579</v>
      </c>
      <c r="R68" s="72">
        <v>233</v>
      </c>
      <c r="S68" s="72">
        <v>308</v>
      </c>
      <c r="T68" s="72">
        <v>103</v>
      </c>
      <c r="U68" s="72">
        <v>112</v>
      </c>
      <c r="V68" s="72">
        <v>388</v>
      </c>
      <c r="W68" s="72">
        <v>496</v>
      </c>
      <c r="X68" s="72">
        <v>92</v>
      </c>
      <c r="Y68" s="72">
        <v>280</v>
      </c>
      <c r="Z68" s="72">
        <v>54</v>
      </c>
      <c r="AA68" s="72">
        <v>77</v>
      </c>
      <c r="AB68" s="78">
        <v>0</v>
      </c>
      <c r="AC68" s="78">
        <v>0</v>
      </c>
      <c r="AD68" s="78">
        <v>0</v>
      </c>
      <c r="AE68" s="434">
        <v>0</v>
      </c>
      <c r="AF68" s="78">
        <v>0</v>
      </c>
      <c r="AG68" s="78">
        <v>0</v>
      </c>
      <c r="AH68" s="345">
        <f t="shared" si="0"/>
        <v>15.044590926715781</v>
      </c>
      <c r="AI68" s="345">
        <f t="shared" si="1"/>
        <v>19.232260566110895</v>
      </c>
      <c r="AJ68" s="345">
        <f t="shared" si="4"/>
        <v>39.484978540772531</v>
      </c>
      <c r="AK68" s="345">
        <f t="shared" si="5"/>
        <v>90.909090909090907</v>
      </c>
      <c r="AL68" s="345">
        <f t="shared" si="6"/>
        <v>52.427184466019419</v>
      </c>
      <c r="AM68" s="345">
        <f t="shared" si="7"/>
        <v>68.75</v>
      </c>
      <c r="AN68" s="345">
        <f t="shared" si="2"/>
        <v>0</v>
      </c>
      <c r="AO68" s="345">
        <f t="shared" si="3"/>
        <v>0</v>
      </c>
      <c r="AP68" s="345">
        <f t="shared" si="8"/>
        <v>0</v>
      </c>
      <c r="AQ68" s="345">
        <f t="shared" si="9"/>
        <v>0</v>
      </c>
      <c r="AR68" s="345">
        <f t="shared" si="10"/>
        <v>0</v>
      </c>
      <c r="AS68" s="345">
        <f t="shared" si="11"/>
        <v>0</v>
      </c>
    </row>
    <row r="69" spans="1:45" ht="141.75">
      <c r="A69" s="72">
        <v>58</v>
      </c>
      <c r="B69" s="221" t="s">
        <v>71</v>
      </c>
      <c r="C69" s="76"/>
      <c r="D69" s="76"/>
      <c r="E69" s="77" t="s">
        <v>487</v>
      </c>
      <c r="F69" s="76" t="s">
        <v>253</v>
      </c>
      <c r="G69" s="76" t="s">
        <v>866</v>
      </c>
      <c r="H69" s="76" t="s">
        <v>866</v>
      </c>
      <c r="I69" s="76" t="s">
        <v>866</v>
      </c>
      <c r="J69" s="76">
        <v>78.709999999999994</v>
      </c>
      <c r="K69" s="76">
        <v>72.459999999999994</v>
      </c>
      <c r="L69" s="76">
        <v>32.47</v>
      </c>
      <c r="M69" s="76" t="s">
        <v>375</v>
      </c>
      <c r="N69" s="76"/>
      <c r="O69" s="76"/>
      <c r="P69" s="76">
        <v>547</v>
      </c>
      <c r="Q69" s="76">
        <v>512</v>
      </c>
      <c r="R69" s="76">
        <v>167</v>
      </c>
      <c r="S69" s="76">
        <v>167</v>
      </c>
      <c r="T69" s="76">
        <v>77</v>
      </c>
      <c r="U69" s="76">
        <v>77</v>
      </c>
      <c r="V69" s="76">
        <v>538</v>
      </c>
      <c r="W69" s="76">
        <v>403</v>
      </c>
      <c r="X69" s="76">
        <v>121</v>
      </c>
      <c r="Y69" s="76">
        <v>121</v>
      </c>
      <c r="Z69" s="76">
        <v>25</v>
      </c>
      <c r="AA69" s="76">
        <v>25</v>
      </c>
      <c r="AB69" s="76">
        <v>0</v>
      </c>
      <c r="AC69" s="76">
        <v>0</v>
      </c>
      <c r="AD69" s="76">
        <v>0</v>
      </c>
      <c r="AE69" s="76">
        <v>0</v>
      </c>
      <c r="AF69" s="76">
        <v>0</v>
      </c>
      <c r="AG69" s="76">
        <v>0</v>
      </c>
      <c r="AH69" s="345">
        <f t="shared" si="0"/>
        <v>98.354661791590487</v>
      </c>
      <c r="AI69" s="345">
        <f t="shared" si="1"/>
        <v>78.7109375</v>
      </c>
      <c r="AJ69" s="345">
        <f t="shared" si="4"/>
        <v>72.455089820359291</v>
      </c>
      <c r="AK69" s="345">
        <f t="shared" si="5"/>
        <v>72.455089820359291</v>
      </c>
      <c r="AL69" s="345">
        <f t="shared" si="6"/>
        <v>32.467532467532465</v>
      </c>
      <c r="AM69" s="345">
        <f t="shared" si="7"/>
        <v>32.467532467532465</v>
      </c>
      <c r="AN69" s="345">
        <f t="shared" si="2"/>
        <v>0</v>
      </c>
      <c r="AO69" s="345">
        <f t="shared" si="3"/>
        <v>0</v>
      </c>
      <c r="AP69" s="345">
        <f t="shared" si="8"/>
        <v>0</v>
      </c>
      <c r="AQ69" s="345">
        <f t="shared" si="9"/>
        <v>0</v>
      </c>
      <c r="AR69" s="345">
        <f t="shared" si="10"/>
        <v>0</v>
      </c>
      <c r="AS69" s="345">
        <f t="shared" si="11"/>
        <v>0</v>
      </c>
    </row>
    <row r="70" spans="1:45" ht="15.75">
      <c r="A70" s="54">
        <v>59</v>
      </c>
      <c r="B70" s="222" t="s">
        <v>72</v>
      </c>
      <c r="C70" s="60"/>
      <c r="D70" s="60"/>
      <c r="E70" s="61"/>
      <c r="F70" s="60"/>
      <c r="G70" s="62"/>
      <c r="H70" s="62"/>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345"/>
      <c r="AI70" s="345"/>
      <c r="AJ70" s="345"/>
      <c r="AK70" s="345"/>
      <c r="AL70" s="345"/>
      <c r="AM70" s="345"/>
      <c r="AN70" s="345"/>
      <c r="AO70" s="345"/>
      <c r="AP70" s="345"/>
      <c r="AQ70" s="345"/>
      <c r="AR70" s="345"/>
      <c r="AS70" s="345"/>
    </row>
    <row r="71" spans="1:45" ht="94.5">
      <c r="A71" s="72">
        <v>60</v>
      </c>
      <c r="B71" s="221" t="s">
        <v>73</v>
      </c>
      <c r="C71" s="302"/>
      <c r="D71" s="76"/>
      <c r="E71" s="77" t="s">
        <v>493</v>
      </c>
      <c r="F71" s="76" t="s">
        <v>253</v>
      </c>
      <c r="G71" s="696">
        <v>5.2</v>
      </c>
      <c r="H71" s="696"/>
      <c r="I71" s="696"/>
      <c r="J71" s="696">
        <v>32.299999999999997</v>
      </c>
      <c r="K71" s="696"/>
      <c r="L71" s="696"/>
      <c r="M71" s="60"/>
      <c r="N71" s="60"/>
      <c r="O71" s="204"/>
      <c r="P71" s="76">
        <v>258</v>
      </c>
      <c r="Q71" s="76">
        <v>254</v>
      </c>
      <c r="R71" s="76">
        <v>27</v>
      </c>
      <c r="S71" s="76">
        <v>27</v>
      </c>
      <c r="T71" s="76">
        <v>19</v>
      </c>
      <c r="U71" s="76">
        <v>19</v>
      </c>
      <c r="V71" s="76">
        <v>50</v>
      </c>
      <c r="W71" s="76">
        <v>50</v>
      </c>
      <c r="X71" s="76">
        <v>5</v>
      </c>
      <c r="Y71" s="76">
        <v>5</v>
      </c>
      <c r="Z71" s="76">
        <v>0</v>
      </c>
      <c r="AA71" s="76">
        <v>0</v>
      </c>
      <c r="AB71" s="76">
        <v>50</v>
      </c>
      <c r="AC71" s="76">
        <v>50</v>
      </c>
      <c r="AD71" s="76">
        <v>5</v>
      </c>
      <c r="AE71" s="76">
        <v>5</v>
      </c>
      <c r="AF71" s="76">
        <v>0</v>
      </c>
      <c r="AG71" s="76">
        <v>0</v>
      </c>
      <c r="AH71" s="345">
        <f t="shared" si="0"/>
        <v>19.379844961240313</v>
      </c>
      <c r="AI71" s="345">
        <f t="shared" si="1"/>
        <v>19.685039370078741</v>
      </c>
      <c r="AJ71" s="345">
        <f t="shared" si="4"/>
        <v>18.518518518518519</v>
      </c>
      <c r="AK71" s="345">
        <f t="shared" si="5"/>
        <v>18.518518518518519</v>
      </c>
      <c r="AL71" s="345">
        <f t="shared" si="6"/>
        <v>0</v>
      </c>
      <c r="AM71" s="345">
        <f t="shared" si="7"/>
        <v>0</v>
      </c>
      <c r="AN71" s="345">
        <f t="shared" si="2"/>
        <v>19.379844961240313</v>
      </c>
      <c r="AO71" s="345">
        <f t="shared" si="3"/>
        <v>19.685039370078741</v>
      </c>
      <c r="AP71" s="345">
        <f t="shared" si="8"/>
        <v>18.518518518518519</v>
      </c>
      <c r="AQ71" s="345">
        <f t="shared" si="9"/>
        <v>18.518518518518519</v>
      </c>
      <c r="AR71" s="345">
        <f t="shared" si="10"/>
        <v>0</v>
      </c>
      <c r="AS71" s="345">
        <f t="shared" si="11"/>
        <v>0</v>
      </c>
    </row>
    <row r="72" spans="1:45" ht="94.5">
      <c r="A72" s="72">
        <v>61</v>
      </c>
      <c r="B72" s="221" t="s">
        <v>74</v>
      </c>
      <c r="C72" s="76"/>
      <c r="D72" s="76"/>
      <c r="E72" s="61" t="s">
        <v>527</v>
      </c>
      <c r="F72" s="76" t="s">
        <v>361</v>
      </c>
      <c r="G72" s="60"/>
      <c r="H72" s="60"/>
      <c r="I72" s="60"/>
      <c r="J72" s="60"/>
      <c r="K72" s="60"/>
      <c r="L72" s="60"/>
      <c r="M72" s="76"/>
      <c r="N72" s="76"/>
      <c r="O72" s="76" t="s">
        <v>375</v>
      </c>
      <c r="P72" s="60"/>
      <c r="Q72" s="76">
        <v>523</v>
      </c>
      <c r="R72" s="60"/>
      <c r="S72" s="76">
        <v>81</v>
      </c>
      <c r="T72" s="60"/>
      <c r="U72" s="76" t="s">
        <v>126</v>
      </c>
      <c r="V72" s="60"/>
      <c r="W72" s="76">
        <v>131</v>
      </c>
      <c r="X72" s="60"/>
      <c r="Y72" s="76">
        <v>81</v>
      </c>
      <c r="Z72" s="60"/>
      <c r="AA72" s="76" t="s">
        <v>126</v>
      </c>
      <c r="AB72" s="60"/>
      <c r="AC72" s="60"/>
      <c r="AD72" s="60"/>
      <c r="AE72" s="60"/>
      <c r="AF72" s="60"/>
      <c r="AG72" s="60"/>
      <c r="AH72" s="345"/>
      <c r="AI72" s="345">
        <f t="shared" si="1"/>
        <v>25.047801147227531</v>
      </c>
      <c r="AJ72" s="345"/>
      <c r="AK72" s="345">
        <f t="shared" si="5"/>
        <v>100</v>
      </c>
      <c r="AL72" s="345"/>
      <c r="AM72" s="345"/>
      <c r="AN72" s="345"/>
      <c r="AO72" s="345">
        <f t="shared" si="3"/>
        <v>0</v>
      </c>
      <c r="AP72" s="345"/>
      <c r="AQ72" s="345">
        <f t="shared" si="9"/>
        <v>0</v>
      </c>
      <c r="AR72" s="345"/>
      <c r="AS72" s="345"/>
    </row>
    <row r="73" spans="1:45" ht="15.75">
      <c r="A73" s="72">
        <v>62</v>
      </c>
      <c r="B73" s="221" t="s">
        <v>75</v>
      </c>
      <c r="C73" s="76" t="s">
        <v>375</v>
      </c>
      <c r="D73" s="76"/>
      <c r="E73" s="77"/>
      <c r="F73" s="76"/>
      <c r="G73" s="76"/>
      <c r="H73" s="76"/>
      <c r="I73" s="76"/>
      <c r="J73" s="76"/>
      <c r="K73" s="76"/>
      <c r="L73" s="76"/>
      <c r="M73" s="76"/>
      <c r="N73" s="76"/>
      <c r="O73" s="428" t="s">
        <v>375</v>
      </c>
      <c r="P73" s="76">
        <v>182</v>
      </c>
      <c r="Q73" s="76">
        <v>218</v>
      </c>
      <c r="R73" s="76" t="s">
        <v>126</v>
      </c>
      <c r="S73" s="76" t="s">
        <v>126</v>
      </c>
      <c r="T73" s="76" t="s">
        <v>126</v>
      </c>
      <c r="U73" s="76" t="s">
        <v>126</v>
      </c>
      <c r="V73" s="76">
        <v>102</v>
      </c>
      <c r="W73" s="76">
        <v>150</v>
      </c>
      <c r="X73" s="76" t="s">
        <v>126</v>
      </c>
      <c r="Y73" s="76" t="s">
        <v>126</v>
      </c>
      <c r="Z73" s="76" t="s">
        <v>126</v>
      </c>
      <c r="AA73" s="76" t="s">
        <v>126</v>
      </c>
      <c r="AB73" s="76">
        <v>0</v>
      </c>
      <c r="AC73" s="76">
        <v>36</v>
      </c>
      <c r="AD73" s="76" t="s">
        <v>126</v>
      </c>
      <c r="AE73" s="76" t="s">
        <v>126</v>
      </c>
      <c r="AF73" s="76" t="s">
        <v>126</v>
      </c>
      <c r="AG73" s="76" t="s">
        <v>126</v>
      </c>
      <c r="AH73" s="345">
        <f t="shared" si="0"/>
        <v>56.043956043956044</v>
      </c>
      <c r="AI73" s="345">
        <f t="shared" si="1"/>
        <v>68.807339449541288</v>
      </c>
      <c r="AJ73" s="345"/>
      <c r="AK73" s="345"/>
      <c r="AL73" s="345"/>
      <c r="AM73" s="345"/>
      <c r="AN73" s="345">
        <f t="shared" si="2"/>
        <v>0</v>
      </c>
      <c r="AO73" s="345">
        <f t="shared" si="3"/>
        <v>16.513761467889911</v>
      </c>
      <c r="AP73" s="345"/>
      <c r="AQ73" s="345"/>
      <c r="AR73" s="345"/>
      <c r="AS73" s="345"/>
    </row>
    <row r="74" spans="1:45" ht="15.75">
      <c r="A74" s="72">
        <v>63</v>
      </c>
      <c r="B74" s="221" t="s">
        <v>76</v>
      </c>
      <c r="C74" s="76" t="s">
        <v>375</v>
      </c>
      <c r="D74" s="76"/>
      <c r="E74" s="77"/>
      <c r="F74" s="76"/>
      <c r="G74" s="76"/>
      <c r="H74" s="76"/>
      <c r="I74" s="76"/>
      <c r="J74" s="76"/>
      <c r="K74" s="76"/>
      <c r="L74" s="76"/>
      <c r="M74" s="76"/>
      <c r="N74" s="76"/>
      <c r="O74" s="428" t="s">
        <v>375</v>
      </c>
      <c r="P74" s="60"/>
      <c r="Q74" s="60"/>
      <c r="R74" s="60"/>
      <c r="S74" s="60"/>
      <c r="T74" s="60"/>
      <c r="U74" s="60"/>
      <c r="V74" s="60"/>
      <c r="W74" s="60"/>
      <c r="X74" s="60"/>
      <c r="Y74" s="60"/>
      <c r="Z74" s="60"/>
      <c r="AA74" s="62"/>
      <c r="AB74" s="62"/>
      <c r="AC74" s="62"/>
      <c r="AD74" s="62"/>
      <c r="AE74" s="62"/>
      <c r="AF74" s="62"/>
      <c r="AG74" s="62"/>
      <c r="AH74" s="345"/>
      <c r="AI74" s="345"/>
      <c r="AJ74" s="345"/>
      <c r="AK74" s="345"/>
      <c r="AL74" s="345"/>
      <c r="AM74" s="345"/>
      <c r="AN74" s="345"/>
      <c r="AO74" s="345"/>
      <c r="AP74" s="345"/>
      <c r="AQ74" s="345"/>
      <c r="AR74" s="345"/>
      <c r="AS74" s="345"/>
    </row>
    <row r="75" spans="1:45" ht="47.25">
      <c r="A75" s="72">
        <v>64</v>
      </c>
      <c r="B75" s="221" t="s">
        <v>77</v>
      </c>
      <c r="C75" s="72"/>
      <c r="D75" s="72"/>
      <c r="E75" s="77" t="s">
        <v>743</v>
      </c>
      <c r="F75" s="72" t="s">
        <v>253</v>
      </c>
      <c r="G75" s="435">
        <v>0.501</v>
      </c>
      <c r="H75" s="435">
        <v>0.42599999999999999</v>
      </c>
      <c r="I75" s="72" t="s">
        <v>126</v>
      </c>
      <c r="J75" s="435">
        <v>0.501</v>
      </c>
      <c r="K75" s="435">
        <v>0.42599999999999999</v>
      </c>
      <c r="L75" s="72" t="s">
        <v>126</v>
      </c>
      <c r="M75" s="60"/>
      <c r="N75" s="60"/>
      <c r="O75" s="54"/>
      <c r="P75" s="72">
        <v>1100</v>
      </c>
      <c r="Q75" s="76">
        <v>1110</v>
      </c>
      <c r="R75" s="76">
        <v>178</v>
      </c>
      <c r="S75" s="76">
        <v>178</v>
      </c>
      <c r="T75" s="76" t="s">
        <v>126</v>
      </c>
      <c r="U75" s="76" t="s">
        <v>126</v>
      </c>
      <c r="V75" s="76">
        <v>552</v>
      </c>
      <c r="W75" s="76">
        <v>552</v>
      </c>
      <c r="X75" s="76">
        <v>76</v>
      </c>
      <c r="Y75" s="76">
        <v>76</v>
      </c>
      <c r="Z75" s="76" t="s">
        <v>126</v>
      </c>
      <c r="AA75" s="76" t="s">
        <v>126</v>
      </c>
      <c r="AB75" s="60"/>
      <c r="AC75" s="60"/>
      <c r="AD75" s="60"/>
      <c r="AE75" s="60"/>
      <c r="AF75" s="76" t="s">
        <v>126</v>
      </c>
      <c r="AG75" s="76" t="s">
        <v>126</v>
      </c>
      <c r="AH75" s="345">
        <f t="shared" si="0"/>
        <v>50.18181818181818</v>
      </c>
      <c r="AI75" s="345">
        <f t="shared" si="1"/>
        <v>49.729729729729733</v>
      </c>
      <c r="AJ75" s="345">
        <f t="shared" si="4"/>
        <v>42.696629213483142</v>
      </c>
      <c r="AK75" s="345">
        <f t="shared" si="5"/>
        <v>42.696629213483142</v>
      </c>
      <c r="AL75" s="345"/>
      <c r="AM75" s="345"/>
      <c r="AN75" s="345">
        <f t="shared" si="2"/>
        <v>0</v>
      </c>
      <c r="AO75" s="345">
        <f t="shared" si="3"/>
        <v>0</v>
      </c>
      <c r="AP75" s="345">
        <f t="shared" si="8"/>
        <v>0</v>
      </c>
      <c r="AQ75" s="345">
        <f t="shared" si="9"/>
        <v>0</v>
      </c>
      <c r="AR75" s="345"/>
      <c r="AS75" s="345"/>
    </row>
    <row r="76" spans="1:45" ht="15.75">
      <c r="A76" s="28">
        <v>65</v>
      </c>
      <c r="B76" s="220" t="s">
        <v>78</v>
      </c>
      <c r="C76" s="33"/>
      <c r="D76" s="33"/>
      <c r="E76" s="57"/>
      <c r="F76" s="33"/>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45"/>
      <c r="AI76" s="345"/>
      <c r="AJ76" s="345"/>
      <c r="AK76" s="345"/>
      <c r="AL76" s="345"/>
      <c r="AM76" s="345"/>
      <c r="AN76" s="345"/>
      <c r="AO76" s="345"/>
      <c r="AP76" s="345"/>
      <c r="AQ76" s="345"/>
      <c r="AR76" s="345"/>
      <c r="AS76" s="345"/>
    </row>
    <row r="77" spans="1:45" ht="15.75">
      <c r="A77" s="80">
        <v>66</v>
      </c>
      <c r="B77" s="221" t="s">
        <v>79</v>
      </c>
      <c r="C77" s="76" t="s">
        <v>375</v>
      </c>
      <c r="D77" s="60"/>
      <c r="E77" s="61"/>
      <c r="F77" s="60" t="s">
        <v>540</v>
      </c>
      <c r="G77" s="60">
        <v>0</v>
      </c>
      <c r="H77" s="60">
        <v>0</v>
      </c>
      <c r="I77" s="60">
        <v>0</v>
      </c>
      <c r="J77" s="60">
        <v>0</v>
      </c>
      <c r="K77" s="60">
        <v>0</v>
      </c>
      <c r="L77" s="60">
        <v>0</v>
      </c>
      <c r="M77" s="76"/>
      <c r="N77" s="76"/>
      <c r="O77" s="428" t="s">
        <v>375</v>
      </c>
      <c r="P77" s="76">
        <v>198</v>
      </c>
      <c r="Q77" s="76">
        <v>268</v>
      </c>
      <c r="R77" s="76">
        <v>4</v>
      </c>
      <c r="S77" s="76">
        <v>8</v>
      </c>
      <c r="T77" s="76" t="s">
        <v>126</v>
      </c>
      <c r="U77" s="76" t="s">
        <v>126</v>
      </c>
      <c r="V77" s="76">
        <v>19</v>
      </c>
      <c r="W77" s="76">
        <v>89</v>
      </c>
      <c r="X77" s="76">
        <v>4</v>
      </c>
      <c r="Y77" s="76">
        <v>8</v>
      </c>
      <c r="Z77" s="76" t="s">
        <v>126</v>
      </c>
      <c r="AA77" s="76" t="s">
        <v>126</v>
      </c>
      <c r="AB77" s="76">
        <v>0</v>
      </c>
      <c r="AC77" s="76">
        <v>0</v>
      </c>
      <c r="AD77" s="76">
        <v>0</v>
      </c>
      <c r="AE77" s="76">
        <v>8</v>
      </c>
      <c r="AF77" s="76" t="s">
        <v>126</v>
      </c>
      <c r="AG77" s="76" t="s">
        <v>126</v>
      </c>
      <c r="AH77" s="345">
        <f t="shared" ref="AH77:AH96" si="12">V77/P77*100</f>
        <v>9.5959595959595951</v>
      </c>
      <c r="AI77" s="345">
        <f t="shared" ref="AI77:AI96" si="13">W77/Q77*100</f>
        <v>33.208955223880601</v>
      </c>
      <c r="AJ77" s="345">
        <f t="shared" ref="AJ77:AJ91" si="14">X77/R77*100</f>
        <v>100</v>
      </c>
      <c r="AK77" s="345">
        <f t="shared" ref="AK77:AK91" si="15">Y77/S77*100</f>
        <v>100</v>
      </c>
      <c r="AL77" s="345"/>
      <c r="AM77" s="345"/>
      <c r="AN77" s="345">
        <f t="shared" ref="AN77:AN96" si="16">AB77/P77*100</f>
        <v>0</v>
      </c>
      <c r="AO77" s="345">
        <f t="shared" ref="AO77:AO96" si="17">AC77/Q77*100</f>
        <v>0</v>
      </c>
      <c r="AP77" s="345">
        <f t="shared" ref="AP77:AP91" si="18">AD77/R77*100</f>
        <v>0</v>
      </c>
      <c r="AQ77" s="345">
        <f t="shared" ref="AQ77:AQ91" si="19">AE77/S77*100</f>
        <v>100</v>
      </c>
      <c r="AR77" s="345"/>
      <c r="AS77" s="345"/>
    </row>
    <row r="78" spans="1:45" ht="31.5">
      <c r="A78" s="72">
        <v>67</v>
      </c>
      <c r="B78" s="221" t="s">
        <v>80</v>
      </c>
      <c r="C78" s="76"/>
      <c r="D78" s="76"/>
      <c r="E78" s="77" t="s">
        <v>724</v>
      </c>
      <c r="F78" s="76" t="s">
        <v>253</v>
      </c>
      <c r="G78" s="76">
        <v>67</v>
      </c>
      <c r="H78" s="76" t="s">
        <v>126</v>
      </c>
      <c r="I78" s="76" t="s">
        <v>126</v>
      </c>
      <c r="J78" s="76">
        <v>67</v>
      </c>
      <c r="K78" s="76" t="s">
        <v>126</v>
      </c>
      <c r="L78" s="76" t="s">
        <v>126</v>
      </c>
      <c r="M78" s="76"/>
      <c r="N78" s="76"/>
      <c r="O78" s="428" t="s">
        <v>375</v>
      </c>
      <c r="P78" s="76">
        <v>564</v>
      </c>
      <c r="Q78" s="76">
        <v>564</v>
      </c>
      <c r="R78" s="76" t="s">
        <v>126</v>
      </c>
      <c r="S78" s="76" t="s">
        <v>126</v>
      </c>
      <c r="T78" s="76" t="s">
        <v>126</v>
      </c>
      <c r="U78" s="76" t="s">
        <v>126</v>
      </c>
      <c r="V78" s="76">
        <v>305</v>
      </c>
      <c r="W78" s="76">
        <v>378</v>
      </c>
      <c r="X78" s="76" t="s">
        <v>126</v>
      </c>
      <c r="Y78" s="76" t="s">
        <v>126</v>
      </c>
      <c r="Z78" s="76" t="s">
        <v>126</v>
      </c>
      <c r="AA78" s="76" t="s">
        <v>126</v>
      </c>
      <c r="AB78" s="76">
        <v>0</v>
      </c>
      <c r="AC78" s="76">
        <v>0</v>
      </c>
      <c r="AD78" s="76" t="s">
        <v>126</v>
      </c>
      <c r="AE78" s="76" t="s">
        <v>126</v>
      </c>
      <c r="AF78" s="76" t="s">
        <v>126</v>
      </c>
      <c r="AG78" s="76" t="s">
        <v>126</v>
      </c>
      <c r="AH78" s="345">
        <f t="shared" si="12"/>
        <v>54.078014184397162</v>
      </c>
      <c r="AI78" s="345">
        <f t="shared" si="13"/>
        <v>67.021276595744681</v>
      </c>
      <c r="AJ78" s="345"/>
      <c r="AK78" s="345"/>
      <c r="AL78" s="345"/>
      <c r="AM78" s="345"/>
      <c r="AN78" s="345">
        <f t="shared" si="16"/>
        <v>0</v>
      </c>
      <c r="AO78" s="345">
        <f t="shared" si="17"/>
        <v>0</v>
      </c>
      <c r="AP78" s="345"/>
      <c r="AQ78" s="345"/>
      <c r="AR78" s="345"/>
      <c r="AS78" s="345"/>
    </row>
    <row r="79" spans="1:45" ht="15.75">
      <c r="A79" s="72">
        <v>68</v>
      </c>
      <c r="B79" s="221" t="s">
        <v>81</v>
      </c>
      <c r="C79" s="76" t="s">
        <v>375</v>
      </c>
      <c r="D79" s="76"/>
      <c r="E79" s="77"/>
      <c r="F79" s="76"/>
      <c r="G79" s="76"/>
      <c r="H79" s="76"/>
      <c r="I79" s="76"/>
      <c r="J79" s="76"/>
      <c r="K79" s="76"/>
      <c r="L79" s="76"/>
      <c r="M79" s="76"/>
      <c r="N79" s="76"/>
      <c r="O79" s="428" t="s">
        <v>375</v>
      </c>
      <c r="P79" s="76">
        <v>1975</v>
      </c>
      <c r="Q79" s="76">
        <v>1764</v>
      </c>
      <c r="R79" s="76">
        <v>216</v>
      </c>
      <c r="S79" s="76">
        <v>220</v>
      </c>
      <c r="T79" s="76">
        <v>509</v>
      </c>
      <c r="U79" s="76">
        <v>511</v>
      </c>
      <c r="V79" s="76">
        <v>782</v>
      </c>
      <c r="W79" s="76">
        <v>825</v>
      </c>
      <c r="X79" s="76">
        <v>46</v>
      </c>
      <c r="Y79" s="76">
        <v>51</v>
      </c>
      <c r="Z79" s="76">
        <v>65</v>
      </c>
      <c r="AA79" s="76">
        <v>67</v>
      </c>
      <c r="AB79" s="76">
        <v>348</v>
      </c>
      <c r="AC79" s="76">
        <v>408</v>
      </c>
      <c r="AD79" s="76">
        <v>0</v>
      </c>
      <c r="AE79" s="76">
        <v>0</v>
      </c>
      <c r="AF79" s="76">
        <v>60</v>
      </c>
      <c r="AG79" s="76">
        <v>60</v>
      </c>
      <c r="AH79" s="345">
        <f t="shared" si="12"/>
        <v>39.594936708860764</v>
      </c>
      <c r="AI79" s="345">
        <f t="shared" si="13"/>
        <v>46.7687074829932</v>
      </c>
      <c r="AJ79" s="345">
        <f t="shared" si="14"/>
        <v>21.296296296296298</v>
      </c>
      <c r="AK79" s="345">
        <f t="shared" si="15"/>
        <v>23.18181818181818</v>
      </c>
      <c r="AL79" s="345">
        <f t="shared" ref="AL79:AL90" si="20">Z79/T79*100</f>
        <v>12.770137524557956</v>
      </c>
      <c r="AM79" s="345">
        <f t="shared" ref="AM79:AM90" si="21">AA79/U79*100</f>
        <v>13.111545988258316</v>
      </c>
      <c r="AN79" s="345">
        <f t="shared" si="16"/>
        <v>17.620253164556964</v>
      </c>
      <c r="AO79" s="345">
        <f t="shared" si="17"/>
        <v>23.129251700680271</v>
      </c>
      <c r="AP79" s="345">
        <f t="shared" si="18"/>
        <v>0</v>
      </c>
      <c r="AQ79" s="345">
        <f t="shared" si="19"/>
        <v>0</v>
      </c>
      <c r="AR79" s="345">
        <f t="shared" ref="AR79:AR90" si="22">AF79/T79*100</f>
        <v>11.787819253438114</v>
      </c>
      <c r="AS79" s="345">
        <f t="shared" ref="AS79:AS90" si="23">AG79/U79*100</f>
        <v>11.741682974559687</v>
      </c>
    </row>
    <row r="80" spans="1:45" ht="15.75">
      <c r="A80" s="28">
        <v>69</v>
      </c>
      <c r="B80" s="220" t="s">
        <v>82</v>
      </c>
      <c r="C80" s="33"/>
      <c r="D80" s="33"/>
      <c r="E80" s="57"/>
      <c r="F80" s="33"/>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45"/>
      <c r="AI80" s="345"/>
      <c r="AJ80" s="345"/>
      <c r="AK80" s="345"/>
      <c r="AL80" s="345"/>
      <c r="AM80" s="345"/>
      <c r="AN80" s="345"/>
      <c r="AO80" s="345"/>
      <c r="AP80" s="345"/>
      <c r="AQ80" s="345"/>
      <c r="AR80" s="345"/>
      <c r="AS80" s="345"/>
    </row>
    <row r="81" spans="1:45" ht="31.5">
      <c r="A81" s="73">
        <v>70</v>
      </c>
      <c r="B81" s="221" t="s">
        <v>83</v>
      </c>
      <c r="C81" s="76"/>
      <c r="D81" s="76"/>
      <c r="E81" s="433" t="s">
        <v>704</v>
      </c>
      <c r="F81" s="76" t="s">
        <v>253</v>
      </c>
      <c r="G81" s="78">
        <v>18.100000000000001</v>
      </c>
      <c r="H81" s="78">
        <v>30.2</v>
      </c>
      <c r="I81" s="78" t="s">
        <v>126</v>
      </c>
      <c r="J81" s="78">
        <v>21.7</v>
      </c>
      <c r="K81" s="78">
        <v>16.7</v>
      </c>
      <c r="L81" s="78" t="s">
        <v>126</v>
      </c>
      <c r="M81" s="78"/>
      <c r="N81" s="78"/>
      <c r="O81" s="78" t="s">
        <v>375</v>
      </c>
      <c r="P81" s="78">
        <v>830</v>
      </c>
      <c r="Q81" s="78">
        <v>830</v>
      </c>
      <c r="R81" s="78">
        <v>12</v>
      </c>
      <c r="S81" s="78">
        <v>12</v>
      </c>
      <c r="T81" s="78" t="s">
        <v>126</v>
      </c>
      <c r="U81" s="78" t="s">
        <v>126</v>
      </c>
      <c r="V81" s="78">
        <v>158</v>
      </c>
      <c r="W81" s="78">
        <v>180</v>
      </c>
      <c r="X81" s="78">
        <v>2</v>
      </c>
      <c r="Y81" s="78">
        <v>2</v>
      </c>
      <c r="Z81" s="78" t="s">
        <v>126</v>
      </c>
      <c r="AA81" s="78" t="s">
        <v>126</v>
      </c>
      <c r="AB81" s="78">
        <v>158</v>
      </c>
      <c r="AC81" s="78">
        <v>180</v>
      </c>
      <c r="AD81" s="78">
        <v>3</v>
      </c>
      <c r="AE81" s="78">
        <v>2</v>
      </c>
      <c r="AF81" s="78" t="s">
        <v>126</v>
      </c>
      <c r="AG81" s="78" t="s">
        <v>126</v>
      </c>
      <c r="AH81" s="345">
        <f t="shared" si="12"/>
        <v>19.036144578313252</v>
      </c>
      <c r="AI81" s="345">
        <f t="shared" si="13"/>
        <v>21.686746987951807</v>
      </c>
      <c r="AJ81" s="345">
        <f t="shared" si="14"/>
        <v>16.666666666666664</v>
      </c>
      <c r="AK81" s="345">
        <f t="shared" si="15"/>
        <v>16.666666666666664</v>
      </c>
      <c r="AL81" s="345"/>
      <c r="AM81" s="345"/>
      <c r="AN81" s="345">
        <f t="shared" si="16"/>
        <v>19.036144578313252</v>
      </c>
      <c r="AO81" s="345">
        <f t="shared" si="17"/>
        <v>21.686746987951807</v>
      </c>
      <c r="AP81" s="345">
        <f t="shared" si="18"/>
        <v>25</v>
      </c>
      <c r="AQ81" s="345">
        <f t="shared" si="19"/>
        <v>16.666666666666664</v>
      </c>
      <c r="AR81" s="345"/>
      <c r="AS81" s="345"/>
    </row>
    <row r="82" spans="1:45" ht="15.75">
      <c r="A82" s="28">
        <v>71</v>
      </c>
      <c r="B82" s="220" t="s">
        <v>84</v>
      </c>
      <c r="C82" s="33"/>
      <c r="D82" s="33"/>
      <c r="E82" s="57"/>
      <c r="F82" s="33"/>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45"/>
      <c r="AI82" s="345"/>
      <c r="AJ82" s="345"/>
      <c r="AK82" s="345"/>
      <c r="AL82" s="345"/>
      <c r="AM82" s="345"/>
      <c r="AN82" s="345"/>
      <c r="AO82" s="345"/>
      <c r="AP82" s="345"/>
      <c r="AQ82" s="345"/>
      <c r="AR82" s="345"/>
      <c r="AS82" s="345"/>
    </row>
    <row r="83" spans="1:45" ht="15.75">
      <c r="A83" s="59">
        <v>72</v>
      </c>
      <c r="B83" s="222" t="s">
        <v>85</v>
      </c>
      <c r="C83" s="60"/>
      <c r="D83" s="60"/>
      <c r="E83" s="61"/>
      <c r="F83" s="60"/>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345"/>
      <c r="AI83" s="345"/>
      <c r="AJ83" s="345"/>
      <c r="AK83" s="345"/>
      <c r="AL83" s="345"/>
      <c r="AM83" s="345"/>
      <c r="AN83" s="345"/>
      <c r="AO83" s="345"/>
      <c r="AP83" s="345"/>
      <c r="AQ83" s="345"/>
      <c r="AR83" s="345"/>
      <c r="AS83" s="345"/>
    </row>
    <row r="84" spans="1:45" ht="78.75">
      <c r="A84" s="72">
        <v>73</v>
      </c>
      <c r="B84" s="221" t="s">
        <v>86</v>
      </c>
      <c r="C84" s="101"/>
      <c r="D84" s="101"/>
      <c r="E84" s="152" t="s">
        <v>698</v>
      </c>
      <c r="F84" s="101" t="s">
        <v>679</v>
      </c>
      <c r="G84" s="143">
        <v>39</v>
      </c>
      <c r="H84" s="143">
        <v>49.5</v>
      </c>
      <c r="I84" s="143">
        <v>13</v>
      </c>
      <c r="J84" s="143">
        <v>39</v>
      </c>
      <c r="K84" s="143">
        <v>92</v>
      </c>
      <c r="L84" s="143">
        <v>41</v>
      </c>
      <c r="M84" s="143"/>
      <c r="N84" s="143"/>
      <c r="O84" s="428" t="s">
        <v>375</v>
      </c>
      <c r="P84" s="143">
        <v>541</v>
      </c>
      <c r="Q84" s="143">
        <v>541</v>
      </c>
      <c r="R84" s="143">
        <v>79</v>
      </c>
      <c r="S84" s="143">
        <v>100</v>
      </c>
      <c r="T84" s="143">
        <v>108</v>
      </c>
      <c r="U84" s="143">
        <v>132</v>
      </c>
      <c r="V84" s="143">
        <v>404</v>
      </c>
      <c r="W84" s="143">
        <v>404</v>
      </c>
      <c r="X84" s="143">
        <v>73</v>
      </c>
      <c r="Y84" s="143">
        <v>100</v>
      </c>
      <c r="Z84" s="143">
        <v>44</v>
      </c>
      <c r="AA84" s="143">
        <v>50</v>
      </c>
      <c r="AB84" s="143">
        <v>404</v>
      </c>
      <c r="AC84" s="143">
        <v>404</v>
      </c>
      <c r="AD84" s="143">
        <v>73</v>
      </c>
      <c r="AE84" s="143">
        <v>100</v>
      </c>
      <c r="AF84" s="143">
        <v>44</v>
      </c>
      <c r="AG84" s="143">
        <v>50</v>
      </c>
      <c r="AH84" s="345">
        <f t="shared" si="12"/>
        <v>74.676524953789283</v>
      </c>
      <c r="AI84" s="345">
        <f t="shared" si="13"/>
        <v>74.676524953789283</v>
      </c>
      <c r="AJ84" s="345">
        <f t="shared" si="14"/>
        <v>92.405063291139243</v>
      </c>
      <c r="AK84" s="345">
        <f t="shared" si="15"/>
        <v>100</v>
      </c>
      <c r="AL84" s="345">
        <f t="shared" si="20"/>
        <v>40.74074074074074</v>
      </c>
      <c r="AM84" s="345">
        <f t="shared" si="21"/>
        <v>37.878787878787875</v>
      </c>
      <c r="AN84" s="345">
        <f t="shared" si="16"/>
        <v>74.676524953789283</v>
      </c>
      <c r="AO84" s="345">
        <f t="shared" si="17"/>
        <v>74.676524953789283</v>
      </c>
      <c r="AP84" s="345">
        <f t="shared" si="18"/>
        <v>92.405063291139243</v>
      </c>
      <c r="AQ84" s="345">
        <f t="shared" si="19"/>
        <v>100</v>
      </c>
      <c r="AR84" s="345">
        <f t="shared" si="22"/>
        <v>40.74074074074074</v>
      </c>
      <c r="AS84" s="345">
        <f t="shared" si="23"/>
        <v>37.878787878787875</v>
      </c>
    </row>
    <row r="85" spans="1:45" ht="78.75">
      <c r="A85" s="72">
        <v>74</v>
      </c>
      <c r="B85" s="221" t="s">
        <v>87</v>
      </c>
      <c r="C85" s="235"/>
      <c r="D85" s="235"/>
      <c r="E85" s="133" t="s">
        <v>716</v>
      </c>
      <c r="F85" s="101" t="s">
        <v>253</v>
      </c>
      <c r="G85" s="168" t="s">
        <v>293</v>
      </c>
      <c r="H85" s="101" t="s">
        <v>126</v>
      </c>
      <c r="I85" s="101" t="s">
        <v>126</v>
      </c>
      <c r="J85" s="168" t="s">
        <v>293</v>
      </c>
      <c r="K85" s="101" t="s">
        <v>126</v>
      </c>
      <c r="L85" s="101" t="s">
        <v>126</v>
      </c>
      <c r="M85" s="235"/>
      <c r="N85" s="235"/>
      <c r="O85" s="101" t="s">
        <v>375</v>
      </c>
      <c r="P85" s="411"/>
      <c r="Q85" s="397">
        <v>2137</v>
      </c>
      <c r="R85" s="101" t="s">
        <v>126</v>
      </c>
      <c r="S85" s="101" t="s">
        <v>126</v>
      </c>
      <c r="T85" s="101" t="s">
        <v>126</v>
      </c>
      <c r="U85" s="101" t="s">
        <v>126</v>
      </c>
      <c r="V85" s="411"/>
      <c r="W85" s="397">
        <v>1086</v>
      </c>
      <c r="X85" s="101" t="s">
        <v>126</v>
      </c>
      <c r="Y85" s="101" t="s">
        <v>126</v>
      </c>
      <c r="Z85" s="101" t="s">
        <v>126</v>
      </c>
      <c r="AA85" s="101" t="s">
        <v>126</v>
      </c>
      <c r="AB85" s="411"/>
      <c r="AC85" s="397">
        <v>1816</v>
      </c>
      <c r="AD85" s="101" t="s">
        <v>126</v>
      </c>
      <c r="AE85" s="101" t="s">
        <v>126</v>
      </c>
      <c r="AF85" s="101" t="s">
        <v>126</v>
      </c>
      <c r="AG85" s="101" t="s">
        <v>126</v>
      </c>
      <c r="AH85" s="345"/>
      <c r="AI85" s="345">
        <f t="shared" si="13"/>
        <v>50.81890500701919</v>
      </c>
      <c r="AJ85" s="345"/>
      <c r="AK85" s="345"/>
      <c r="AL85" s="345"/>
      <c r="AM85" s="345"/>
      <c r="AN85" s="345"/>
      <c r="AO85" s="345">
        <f t="shared" si="17"/>
        <v>84.978942442676654</v>
      </c>
      <c r="AP85" s="345"/>
      <c r="AQ85" s="345"/>
      <c r="AR85" s="345"/>
      <c r="AS85" s="345"/>
    </row>
    <row r="86" spans="1:45" ht="72" customHeight="1">
      <c r="A86" s="72">
        <v>75</v>
      </c>
      <c r="B86" s="221" t="s">
        <v>88</v>
      </c>
      <c r="C86" s="76"/>
      <c r="D86" s="76"/>
      <c r="E86" s="77" t="s">
        <v>684</v>
      </c>
      <c r="F86" s="76" t="s">
        <v>685</v>
      </c>
      <c r="G86" s="666" t="s">
        <v>686</v>
      </c>
      <c r="H86" s="697"/>
      <c r="I86" s="667"/>
      <c r="J86" s="76">
        <v>33.200000000000003</v>
      </c>
      <c r="K86" s="328">
        <v>75</v>
      </c>
      <c r="L86" s="328">
        <v>81</v>
      </c>
      <c r="M86" s="76"/>
      <c r="N86" s="76"/>
      <c r="O86" s="76" t="s">
        <v>375</v>
      </c>
      <c r="P86" s="76">
        <v>673</v>
      </c>
      <c r="Q86" s="76">
        <v>681</v>
      </c>
      <c r="R86" s="76">
        <v>64</v>
      </c>
      <c r="S86" s="76">
        <v>64</v>
      </c>
      <c r="T86" s="76">
        <v>186</v>
      </c>
      <c r="U86" s="76">
        <v>184</v>
      </c>
      <c r="V86" s="76">
        <v>226</v>
      </c>
      <c r="W86" s="76">
        <v>226</v>
      </c>
      <c r="X86" s="76">
        <v>48</v>
      </c>
      <c r="Y86" s="76">
        <v>48</v>
      </c>
      <c r="Z86" s="76">
        <v>149</v>
      </c>
      <c r="AA86" s="76">
        <v>149</v>
      </c>
      <c r="AB86" s="76">
        <v>225</v>
      </c>
      <c r="AC86" s="76">
        <v>225</v>
      </c>
      <c r="AD86" s="76">
        <v>64</v>
      </c>
      <c r="AE86" s="76">
        <v>64</v>
      </c>
      <c r="AF86" s="76">
        <v>186</v>
      </c>
      <c r="AG86" s="76">
        <v>184</v>
      </c>
      <c r="AH86" s="345">
        <f t="shared" si="12"/>
        <v>33.580980683506681</v>
      </c>
      <c r="AI86" s="345">
        <f t="shared" si="13"/>
        <v>33.186490455212926</v>
      </c>
      <c r="AJ86" s="345">
        <f t="shared" si="14"/>
        <v>75</v>
      </c>
      <c r="AK86" s="345">
        <f t="shared" si="15"/>
        <v>75</v>
      </c>
      <c r="AL86" s="345">
        <f t="shared" si="20"/>
        <v>80.107526881720432</v>
      </c>
      <c r="AM86" s="345">
        <f t="shared" si="21"/>
        <v>80.978260869565219</v>
      </c>
      <c r="AN86" s="345">
        <f t="shared" si="16"/>
        <v>33.43239227340267</v>
      </c>
      <c r="AO86" s="345">
        <f t="shared" si="17"/>
        <v>33.039647577092509</v>
      </c>
      <c r="AP86" s="345">
        <f t="shared" si="18"/>
        <v>100</v>
      </c>
      <c r="AQ86" s="345">
        <f t="shared" si="19"/>
        <v>100</v>
      </c>
      <c r="AR86" s="345">
        <f t="shared" si="22"/>
        <v>100</v>
      </c>
      <c r="AS86" s="345">
        <f t="shared" si="23"/>
        <v>100</v>
      </c>
    </row>
    <row r="87" spans="1:45" ht="36.75" customHeight="1">
      <c r="A87" s="72">
        <v>76</v>
      </c>
      <c r="B87" s="221" t="s">
        <v>89</v>
      </c>
      <c r="C87" s="114"/>
      <c r="D87" s="114"/>
      <c r="E87" s="154" t="s">
        <v>1364</v>
      </c>
      <c r="F87" s="114" t="s">
        <v>253</v>
      </c>
      <c r="G87" s="114" t="s">
        <v>557</v>
      </c>
      <c r="H87" s="114" t="s">
        <v>557</v>
      </c>
      <c r="I87" s="114" t="s">
        <v>557</v>
      </c>
      <c r="J87" s="114">
        <v>48</v>
      </c>
      <c r="K87" s="114">
        <v>82</v>
      </c>
      <c r="L87" s="114">
        <v>63</v>
      </c>
      <c r="M87" s="114"/>
      <c r="N87" s="114"/>
      <c r="O87" s="114" t="s">
        <v>375</v>
      </c>
      <c r="P87" s="114">
        <v>1960</v>
      </c>
      <c r="Q87" s="114">
        <v>2328</v>
      </c>
      <c r="R87" s="114">
        <f>66+58</f>
        <v>124</v>
      </c>
      <c r="S87" s="114">
        <f>82+58</f>
        <v>140</v>
      </c>
      <c r="T87" s="114">
        <f>156+270+40</f>
        <v>466</v>
      </c>
      <c r="U87" s="114">
        <f>156+326+40</f>
        <v>522</v>
      </c>
      <c r="V87" s="436" t="s">
        <v>609</v>
      </c>
      <c r="W87" s="114">
        <v>1117</v>
      </c>
      <c r="X87" s="114">
        <f>66+33</f>
        <v>99</v>
      </c>
      <c r="Y87" s="114">
        <f>82+33</f>
        <v>115</v>
      </c>
      <c r="Z87" s="114">
        <v>280</v>
      </c>
      <c r="AA87" s="114">
        <v>329</v>
      </c>
      <c r="AB87" s="436" t="s">
        <v>609</v>
      </c>
      <c r="AC87" s="114">
        <v>1228</v>
      </c>
      <c r="AD87" s="114">
        <f>66+58</f>
        <v>124</v>
      </c>
      <c r="AE87" s="114">
        <f>82+58</f>
        <v>140</v>
      </c>
      <c r="AF87" s="114">
        <f>156+270+40</f>
        <v>466</v>
      </c>
      <c r="AG87" s="114">
        <f>156+326+40</f>
        <v>522</v>
      </c>
      <c r="AH87" s="345"/>
      <c r="AI87" s="345">
        <f t="shared" si="13"/>
        <v>47.981099656357387</v>
      </c>
      <c r="AJ87" s="345">
        <f t="shared" si="14"/>
        <v>79.838709677419345</v>
      </c>
      <c r="AK87" s="345">
        <f t="shared" si="15"/>
        <v>82.142857142857139</v>
      </c>
      <c r="AL87" s="345">
        <f t="shared" si="20"/>
        <v>60.085836909871247</v>
      </c>
      <c r="AM87" s="345">
        <f t="shared" si="21"/>
        <v>63.026819923371647</v>
      </c>
      <c r="AN87" s="345"/>
      <c r="AO87" s="345">
        <f t="shared" si="17"/>
        <v>52.749140893470795</v>
      </c>
      <c r="AP87" s="345">
        <f t="shared" si="18"/>
        <v>100</v>
      </c>
      <c r="AQ87" s="345">
        <f t="shared" si="19"/>
        <v>100</v>
      </c>
      <c r="AR87" s="345">
        <f t="shared" si="22"/>
        <v>100</v>
      </c>
      <c r="AS87" s="345">
        <f t="shared" si="23"/>
        <v>100</v>
      </c>
    </row>
    <row r="88" spans="1:45" ht="94.5">
      <c r="A88" s="73">
        <v>77</v>
      </c>
      <c r="B88" s="221" t="s">
        <v>90</v>
      </c>
      <c r="C88" s="76"/>
      <c r="D88" s="76"/>
      <c r="E88" s="77" t="s">
        <v>660</v>
      </c>
      <c r="F88" s="60"/>
      <c r="G88" s="62"/>
      <c r="H88" s="62"/>
      <c r="I88" s="62"/>
      <c r="J88" s="78">
        <v>104</v>
      </c>
      <c r="K88" s="78">
        <v>9</v>
      </c>
      <c r="L88" s="62"/>
      <c r="M88" s="78"/>
      <c r="N88" s="78"/>
      <c r="O88" s="78" t="s">
        <v>375</v>
      </c>
      <c r="P88" s="78">
        <v>815</v>
      </c>
      <c r="Q88" s="78">
        <v>946</v>
      </c>
      <c r="R88" s="78">
        <v>69</v>
      </c>
      <c r="S88" s="78">
        <v>104</v>
      </c>
      <c r="T88" s="78">
        <v>40</v>
      </c>
      <c r="U88" s="78">
        <v>28</v>
      </c>
      <c r="V88" s="78">
        <v>649</v>
      </c>
      <c r="W88" s="78">
        <v>723</v>
      </c>
      <c r="X88" s="78">
        <v>19</v>
      </c>
      <c r="Y88" s="78">
        <v>62</v>
      </c>
      <c r="Z88" s="62"/>
      <c r="AA88" s="62"/>
      <c r="AB88" s="62"/>
      <c r="AC88" s="62"/>
      <c r="AD88" s="62"/>
      <c r="AE88" s="62"/>
      <c r="AF88" s="62"/>
      <c r="AG88" s="62"/>
      <c r="AH88" s="345">
        <f t="shared" si="12"/>
        <v>79.631901840490798</v>
      </c>
      <c r="AI88" s="345">
        <f t="shared" si="13"/>
        <v>76.427061310782236</v>
      </c>
      <c r="AJ88" s="345">
        <f t="shared" si="14"/>
        <v>27.536231884057973</v>
      </c>
      <c r="AK88" s="345">
        <f t="shared" si="15"/>
        <v>59.615384615384613</v>
      </c>
      <c r="AL88" s="345">
        <f t="shared" si="20"/>
        <v>0</v>
      </c>
      <c r="AM88" s="345">
        <f t="shared" si="21"/>
        <v>0</v>
      </c>
      <c r="AN88" s="345">
        <f t="shared" si="16"/>
        <v>0</v>
      </c>
      <c r="AO88" s="345">
        <f t="shared" si="17"/>
        <v>0</v>
      </c>
      <c r="AP88" s="345">
        <f t="shared" si="18"/>
        <v>0</v>
      </c>
      <c r="AQ88" s="345">
        <f t="shared" si="19"/>
        <v>0</v>
      </c>
      <c r="AR88" s="345">
        <f t="shared" si="22"/>
        <v>0</v>
      </c>
      <c r="AS88" s="345">
        <f t="shared" si="23"/>
        <v>0</v>
      </c>
    </row>
    <row r="89" spans="1:45" ht="15.75">
      <c r="A89" s="73">
        <v>78</v>
      </c>
      <c r="B89" s="221" t="s">
        <v>91</v>
      </c>
      <c r="C89" s="76"/>
      <c r="D89" s="76"/>
      <c r="E89" s="77" t="s">
        <v>541</v>
      </c>
      <c r="F89" s="76" t="s">
        <v>540</v>
      </c>
      <c r="G89" s="76" t="s">
        <v>293</v>
      </c>
      <c r="H89" s="76" t="s">
        <v>293</v>
      </c>
      <c r="I89" s="76">
        <v>547</v>
      </c>
      <c r="J89" s="76" t="s">
        <v>293</v>
      </c>
      <c r="K89" s="76" t="s">
        <v>293</v>
      </c>
      <c r="L89" s="76">
        <v>547</v>
      </c>
      <c r="M89" s="76"/>
      <c r="N89" s="76"/>
      <c r="O89" s="76" t="s">
        <v>375</v>
      </c>
      <c r="P89" s="76">
        <v>8291</v>
      </c>
      <c r="Q89" s="76">
        <v>8665</v>
      </c>
      <c r="R89" s="76">
        <v>4</v>
      </c>
      <c r="S89" s="76">
        <v>3</v>
      </c>
      <c r="T89" s="60" t="s">
        <v>542</v>
      </c>
      <c r="U89" s="76">
        <v>547</v>
      </c>
      <c r="V89" s="76">
        <v>8071</v>
      </c>
      <c r="W89" s="76">
        <v>8420</v>
      </c>
      <c r="X89" s="76">
        <v>4</v>
      </c>
      <c r="Y89" s="76">
        <v>3</v>
      </c>
      <c r="Z89" s="60" t="s">
        <v>542</v>
      </c>
      <c r="AA89" s="76">
        <v>547</v>
      </c>
      <c r="AB89" s="76">
        <v>76</v>
      </c>
      <c r="AC89" s="76">
        <v>222</v>
      </c>
      <c r="AD89" s="76">
        <v>0</v>
      </c>
      <c r="AE89" s="76">
        <v>0</v>
      </c>
      <c r="AF89" s="60">
        <v>114</v>
      </c>
      <c r="AG89" s="76">
        <v>114</v>
      </c>
      <c r="AH89" s="345">
        <f t="shared" si="12"/>
        <v>97.346520323242075</v>
      </c>
      <c r="AI89" s="345">
        <f t="shared" si="13"/>
        <v>97.172533179457588</v>
      </c>
      <c r="AJ89" s="345">
        <f t="shared" si="14"/>
        <v>100</v>
      </c>
      <c r="AK89" s="345">
        <f t="shared" si="15"/>
        <v>100</v>
      </c>
      <c r="AL89" s="345"/>
      <c r="AM89" s="345">
        <f t="shared" si="21"/>
        <v>100</v>
      </c>
      <c r="AN89" s="345">
        <f t="shared" si="16"/>
        <v>0.91665661560728506</v>
      </c>
      <c r="AO89" s="345">
        <f t="shared" si="17"/>
        <v>2.5620311598384302</v>
      </c>
      <c r="AP89" s="345">
        <f t="shared" si="18"/>
        <v>0</v>
      </c>
      <c r="AQ89" s="345">
        <f t="shared" si="19"/>
        <v>0</v>
      </c>
      <c r="AR89" s="345"/>
      <c r="AS89" s="345">
        <f t="shared" si="23"/>
        <v>20.840950639853748</v>
      </c>
    </row>
    <row r="90" spans="1:45" ht="78.75">
      <c r="A90" s="72">
        <v>79</v>
      </c>
      <c r="B90" s="221" t="s">
        <v>92</v>
      </c>
      <c r="C90" s="76"/>
      <c r="D90" s="76"/>
      <c r="E90" s="83" t="s">
        <v>614</v>
      </c>
      <c r="F90" s="78" t="s">
        <v>253</v>
      </c>
      <c r="G90" s="78">
        <v>20</v>
      </c>
      <c r="H90" s="78">
        <v>20</v>
      </c>
      <c r="I90" s="78">
        <v>20</v>
      </c>
      <c r="J90" s="72" t="s">
        <v>615</v>
      </c>
      <c r="K90" s="72" t="s">
        <v>615</v>
      </c>
      <c r="L90" s="72" t="s">
        <v>616</v>
      </c>
      <c r="M90" s="76"/>
      <c r="N90" s="76"/>
      <c r="O90" s="76" t="s">
        <v>375</v>
      </c>
      <c r="P90" s="76">
        <v>5112</v>
      </c>
      <c r="Q90" s="76">
        <v>5228</v>
      </c>
      <c r="R90" s="76">
        <v>875</v>
      </c>
      <c r="S90" s="76">
        <v>828</v>
      </c>
      <c r="T90" s="76">
        <v>819</v>
      </c>
      <c r="U90" s="76">
        <v>768</v>
      </c>
      <c r="V90" s="76">
        <v>5112</v>
      </c>
      <c r="W90" s="76">
        <v>5228</v>
      </c>
      <c r="X90" s="76">
        <v>870</v>
      </c>
      <c r="Y90" s="76">
        <v>828</v>
      </c>
      <c r="Z90" s="76">
        <v>477</v>
      </c>
      <c r="AA90" s="76">
        <v>578</v>
      </c>
      <c r="AB90" s="76">
        <v>523</v>
      </c>
      <c r="AC90" s="76">
        <v>625</v>
      </c>
      <c r="AD90" s="76">
        <v>875</v>
      </c>
      <c r="AE90" s="76">
        <v>828</v>
      </c>
      <c r="AF90" s="76">
        <v>819</v>
      </c>
      <c r="AG90" s="76">
        <v>768</v>
      </c>
      <c r="AH90" s="345">
        <f t="shared" si="12"/>
        <v>100</v>
      </c>
      <c r="AI90" s="345">
        <f t="shared" si="13"/>
        <v>100</v>
      </c>
      <c r="AJ90" s="345">
        <f t="shared" si="14"/>
        <v>99.428571428571431</v>
      </c>
      <c r="AK90" s="345">
        <f t="shared" si="15"/>
        <v>100</v>
      </c>
      <c r="AL90" s="345">
        <f t="shared" si="20"/>
        <v>58.241758241758248</v>
      </c>
      <c r="AM90" s="345">
        <f t="shared" si="21"/>
        <v>75.260416666666657</v>
      </c>
      <c r="AN90" s="345">
        <f t="shared" si="16"/>
        <v>10.230829420970267</v>
      </c>
      <c r="AO90" s="345">
        <f t="shared" si="17"/>
        <v>11.954858454475898</v>
      </c>
      <c r="AP90" s="345">
        <f t="shared" si="18"/>
        <v>100</v>
      </c>
      <c r="AQ90" s="345">
        <f t="shared" si="19"/>
        <v>100</v>
      </c>
      <c r="AR90" s="345">
        <f t="shared" si="22"/>
        <v>100</v>
      </c>
      <c r="AS90" s="345">
        <f t="shared" si="23"/>
        <v>100</v>
      </c>
    </row>
    <row r="91" spans="1:45" ht="78.75">
      <c r="A91" s="72">
        <v>80</v>
      </c>
      <c r="B91" s="221" t="s">
        <v>93</v>
      </c>
      <c r="C91" s="72"/>
      <c r="D91" s="72"/>
      <c r="E91" s="83" t="s">
        <v>369</v>
      </c>
      <c r="F91" s="72" t="s">
        <v>253</v>
      </c>
      <c r="G91" s="72">
        <v>38.299999999999997</v>
      </c>
      <c r="H91" s="72">
        <v>100</v>
      </c>
      <c r="I91" s="72" t="s">
        <v>126</v>
      </c>
      <c r="J91" s="72">
        <v>40.4</v>
      </c>
      <c r="K91" s="72">
        <v>100</v>
      </c>
      <c r="L91" s="72" t="s">
        <v>126</v>
      </c>
      <c r="M91" s="72"/>
      <c r="N91" s="72"/>
      <c r="O91" s="72" t="s">
        <v>375</v>
      </c>
      <c r="P91" s="72">
        <v>642</v>
      </c>
      <c r="Q91" s="72">
        <v>635</v>
      </c>
      <c r="R91" s="72">
        <v>268</v>
      </c>
      <c r="S91" s="72">
        <v>268</v>
      </c>
      <c r="T91" s="72" t="s">
        <v>126</v>
      </c>
      <c r="U91" s="72" t="s">
        <v>126</v>
      </c>
      <c r="V91" s="72">
        <v>246</v>
      </c>
      <c r="W91" s="72">
        <v>257</v>
      </c>
      <c r="X91" s="72">
        <v>268</v>
      </c>
      <c r="Y91" s="72">
        <v>268</v>
      </c>
      <c r="Z91" s="72" t="s">
        <v>126</v>
      </c>
      <c r="AA91" s="72" t="s">
        <v>126</v>
      </c>
      <c r="AB91" s="72">
        <v>0</v>
      </c>
      <c r="AC91" s="72">
        <v>0</v>
      </c>
      <c r="AD91" s="72">
        <v>200</v>
      </c>
      <c r="AE91" s="72">
        <v>200</v>
      </c>
      <c r="AF91" s="72" t="s">
        <v>126</v>
      </c>
      <c r="AG91" s="72" t="s">
        <v>126</v>
      </c>
      <c r="AH91" s="345">
        <f t="shared" si="12"/>
        <v>38.31775700934579</v>
      </c>
      <c r="AI91" s="345">
        <f t="shared" si="13"/>
        <v>40.472440944881889</v>
      </c>
      <c r="AJ91" s="345">
        <f t="shared" si="14"/>
        <v>100</v>
      </c>
      <c r="AK91" s="345">
        <f t="shared" si="15"/>
        <v>100</v>
      </c>
      <c r="AL91" s="345"/>
      <c r="AM91" s="345"/>
      <c r="AN91" s="345">
        <f t="shared" si="16"/>
        <v>0</v>
      </c>
      <c r="AO91" s="345">
        <f t="shared" si="17"/>
        <v>0</v>
      </c>
      <c r="AP91" s="345">
        <f t="shared" si="18"/>
        <v>74.626865671641795</v>
      </c>
      <c r="AQ91" s="345">
        <f t="shared" si="19"/>
        <v>74.626865671641795</v>
      </c>
      <c r="AR91" s="345"/>
      <c r="AS91" s="345"/>
    </row>
    <row r="92" spans="1:45" ht="15.75">
      <c r="A92" s="72">
        <v>81</v>
      </c>
      <c r="B92" s="221" t="s">
        <v>94</v>
      </c>
      <c r="C92" s="76"/>
      <c r="D92" s="76" t="s">
        <v>375</v>
      </c>
      <c r="E92" s="77"/>
      <c r="F92" s="76"/>
      <c r="G92" s="76"/>
      <c r="H92" s="76"/>
      <c r="I92" s="76"/>
      <c r="J92" s="76"/>
      <c r="K92" s="76"/>
      <c r="L92" s="76"/>
      <c r="M92" s="76" t="s">
        <v>375</v>
      </c>
      <c r="N92" s="76"/>
      <c r="O92" s="76"/>
      <c r="P92" s="76">
        <v>14</v>
      </c>
      <c r="Q92" s="60">
        <v>0</v>
      </c>
      <c r="R92" s="60"/>
      <c r="S92" s="60"/>
      <c r="T92" s="60"/>
      <c r="U92" s="60"/>
      <c r="V92" s="76">
        <v>2</v>
      </c>
      <c r="W92" s="60">
        <v>0</v>
      </c>
      <c r="X92" s="60"/>
      <c r="Y92" s="60"/>
      <c r="Z92" s="60"/>
      <c r="AA92" s="60"/>
      <c r="AB92" s="76">
        <v>2</v>
      </c>
      <c r="AC92" s="60">
        <v>0</v>
      </c>
      <c r="AD92" s="60"/>
      <c r="AE92" s="60"/>
      <c r="AF92" s="60"/>
      <c r="AG92" s="60"/>
      <c r="AH92" s="345">
        <f t="shared" si="12"/>
        <v>14.285714285714285</v>
      </c>
      <c r="AI92" s="345"/>
      <c r="AJ92" s="345"/>
      <c r="AK92" s="345"/>
      <c r="AL92" s="345"/>
      <c r="AM92" s="345"/>
      <c r="AN92" s="345">
        <f t="shared" si="16"/>
        <v>14.285714285714285</v>
      </c>
      <c r="AO92" s="345"/>
      <c r="AP92" s="345"/>
      <c r="AQ92" s="345"/>
      <c r="AR92" s="345"/>
      <c r="AS92" s="345"/>
    </row>
    <row r="93" spans="1:45" ht="15.75">
      <c r="A93" s="73">
        <v>82</v>
      </c>
      <c r="B93" s="221" t="s">
        <v>95</v>
      </c>
      <c r="C93" s="62"/>
      <c r="D93" s="62"/>
      <c r="E93" s="151"/>
      <c r="F93" s="62"/>
      <c r="G93" s="62"/>
      <c r="H93" s="62"/>
      <c r="I93" s="62"/>
      <c r="J93" s="62"/>
      <c r="K93" s="62"/>
      <c r="L93" s="62"/>
      <c r="M93" s="62"/>
      <c r="N93" s="62"/>
      <c r="O93" s="62"/>
      <c r="P93" s="78">
        <v>41</v>
      </c>
      <c r="Q93" s="76">
        <v>41</v>
      </c>
      <c r="R93" s="76" t="s">
        <v>126</v>
      </c>
      <c r="S93" s="76" t="s">
        <v>126</v>
      </c>
      <c r="T93" s="76" t="s">
        <v>126</v>
      </c>
      <c r="U93" s="76" t="s">
        <v>126</v>
      </c>
      <c r="V93" s="76">
        <v>21</v>
      </c>
      <c r="W93" s="76">
        <v>26</v>
      </c>
      <c r="X93" s="76" t="s">
        <v>126</v>
      </c>
      <c r="Y93" s="76" t="s">
        <v>126</v>
      </c>
      <c r="Z93" s="76" t="s">
        <v>126</v>
      </c>
      <c r="AA93" s="76" t="s">
        <v>126</v>
      </c>
      <c r="AB93" s="76">
        <v>0</v>
      </c>
      <c r="AC93" s="76">
        <v>0</v>
      </c>
      <c r="AD93" s="76" t="s">
        <v>126</v>
      </c>
      <c r="AE93" s="76" t="s">
        <v>126</v>
      </c>
      <c r="AF93" s="76" t="s">
        <v>126</v>
      </c>
      <c r="AG93" s="76" t="s">
        <v>126</v>
      </c>
      <c r="AH93" s="345">
        <f t="shared" si="12"/>
        <v>51.219512195121951</v>
      </c>
      <c r="AI93" s="345">
        <f t="shared" si="13"/>
        <v>63.414634146341463</v>
      </c>
      <c r="AJ93" s="345"/>
      <c r="AK93" s="345"/>
      <c r="AL93" s="345"/>
      <c r="AM93" s="345"/>
      <c r="AN93" s="345">
        <f t="shared" si="16"/>
        <v>0</v>
      </c>
      <c r="AO93" s="345">
        <f t="shared" si="17"/>
        <v>0</v>
      </c>
      <c r="AP93" s="345"/>
      <c r="AQ93" s="345"/>
      <c r="AR93" s="345"/>
      <c r="AS93" s="345"/>
    </row>
    <row r="94" spans="1:45" ht="110.25">
      <c r="A94" s="72">
        <v>83</v>
      </c>
      <c r="B94" s="221" t="s">
        <v>96</v>
      </c>
      <c r="C94" s="62"/>
      <c r="D94" s="62"/>
      <c r="E94" s="130" t="s">
        <v>638</v>
      </c>
      <c r="F94" s="62"/>
      <c r="G94" s="62"/>
      <c r="H94" s="62"/>
      <c r="I94" s="62"/>
      <c r="J94" s="62"/>
      <c r="K94" s="62"/>
      <c r="L94" s="62"/>
      <c r="M94" s="78"/>
      <c r="N94" s="78"/>
      <c r="O94" s="428" t="s">
        <v>375</v>
      </c>
      <c r="P94" s="78">
        <v>860</v>
      </c>
      <c r="Q94" s="78">
        <v>895</v>
      </c>
      <c r="R94" s="76" t="s">
        <v>126</v>
      </c>
      <c r="S94" s="76" t="s">
        <v>126</v>
      </c>
      <c r="T94" s="76" t="s">
        <v>126</v>
      </c>
      <c r="U94" s="76" t="s">
        <v>126</v>
      </c>
      <c r="V94" s="78">
        <v>565</v>
      </c>
      <c r="W94" s="78">
        <v>577</v>
      </c>
      <c r="X94" s="76" t="s">
        <v>126</v>
      </c>
      <c r="Y94" s="76" t="s">
        <v>126</v>
      </c>
      <c r="Z94" s="76" t="s">
        <v>126</v>
      </c>
      <c r="AA94" s="76" t="s">
        <v>126</v>
      </c>
      <c r="AB94" s="76">
        <v>0</v>
      </c>
      <c r="AC94" s="76">
        <v>0</v>
      </c>
      <c r="AD94" s="76" t="s">
        <v>126</v>
      </c>
      <c r="AE94" s="76" t="s">
        <v>126</v>
      </c>
      <c r="AF94" s="76" t="s">
        <v>126</v>
      </c>
      <c r="AG94" s="76" t="s">
        <v>126</v>
      </c>
      <c r="AH94" s="345">
        <f t="shared" si="12"/>
        <v>65.697674418604649</v>
      </c>
      <c r="AI94" s="345">
        <f t="shared" si="13"/>
        <v>64.469273743016771</v>
      </c>
      <c r="AJ94" s="345"/>
      <c r="AK94" s="345"/>
      <c r="AL94" s="345"/>
      <c r="AM94" s="345"/>
      <c r="AN94" s="345">
        <f t="shared" si="16"/>
        <v>0</v>
      </c>
      <c r="AO94" s="345">
        <f t="shared" si="17"/>
        <v>0</v>
      </c>
      <c r="AP94" s="345"/>
      <c r="AQ94" s="345"/>
      <c r="AR94" s="345"/>
      <c r="AS94" s="345"/>
    </row>
    <row r="95" spans="1:45" ht="15.75">
      <c r="A95" s="28">
        <v>84</v>
      </c>
      <c r="B95" s="220" t="s">
        <v>97</v>
      </c>
      <c r="C95" s="38"/>
      <c r="D95" s="38"/>
      <c r="E95" s="150"/>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45"/>
      <c r="AI95" s="345"/>
      <c r="AJ95" s="345"/>
      <c r="AK95" s="345"/>
      <c r="AL95" s="345"/>
      <c r="AM95" s="345"/>
      <c r="AN95" s="345"/>
      <c r="AO95" s="345"/>
      <c r="AP95" s="345"/>
      <c r="AQ95" s="345"/>
      <c r="AR95" s="345"/>
      <c r="AS95" s="345"/>
    </row>
    <row r="96" spans="1:45" ht="31.5">
      <c r="A96" s="72">
        <v>85</v>
      </c>
      <c r="B96" s="221" t="s">
        <v>98</v>
      </c>
      <c r="C96" s="78"/>
      <c r="D96" s="78"/>
      <c r="E96" s="83" t="s">
        <v>646</v>
      </c>
      <c r="F96" s="78" t="s">
        <v>253</v>
      </c>
      <c r="G96" s="78">
        <v>100</v>
      </c>
      <c r="H96" s="78">
        <v>0</v>
      </c>
      <c r="I96" s="78">
        <v>0</v>
      </c>
      <c r="J96" s="78">
        <v>100</v>
      </c>
      <c r="K96" s="78">
        <v>0</v>
      </c>
      <c r="L96" s="78">
        <v>0</v>
      </c>
      <c r="M96" s="78"/>
      <c r="N96" s="78"/>
      <c r="O96" s="78" t="s">
        <v>375</v>
      </c>
      <c r="P96" s="78">
        <v>229</v>
      </c>
      <c r="Q96" s="76">
        <v>229</v>
      </c>
      <c r="R96" s="76" t="s">
        <v>126</v>
      </c>
      <c r="S96" s="76" t="s">
        <v>126</v>
      </c>
      <c r="T96" s="76" t="s">
        <v>126</v>
      </c>
      <c r="U96" s="76" t="s">
        <v>126</v>
      </c>
      <c r="V96" s="76">
        <v>229</v>
      </c>
      <c r="W96" s="76">
        <v>229</v>
      </c>
      <c r="X96" s="76" t="s">
        <v>126</v>
      </c>
      <c r="Y96" s="76" t="s">
        <v>126</v>
      </c>
      <c r="Z96" s="76" t="s">
        <v>126</v>
      </c>
      <c r="AA96" s="76" t="s">
        <v>126</v>
      </c>
      <c r="AB96" s="76">
        <v>229</v>
      </c>
      <c r="AC96" s="76">
        <v>229</v>
      </c>
      <c r="AD96" s="76" t="s">
        <v>126</v>
      </c>
      <c r="AE96" s="76" t="s">
        <v>126</v>
      </c>
      <c r="AF96" s="76" t="s">
        <v>126</v>
      </c>
      <c r="AG96" s="76" t="s">
        <v>126</v>
      </c>
      <c r="AH96" s="345">
        <f t="shared" si="12"/>
        <v>100</v>
      </c>
      <c r="AI96" s="345">
        <f t="shared" si="13"/>
        <v>100</v>
      </c>
      <c r="AJ96" s="345"/>
      <c r="AK96" s="345"/>
      <c r="AL96" s="345"/>
      <c r="AM96" s="345"/>
      <c r="AN96" s="345">
        <f t="shared" si="16"/>
        <v>100</v>
      </c>
      <c r="AO96" s="345">
        <f t="shared" si="17"/>
        <v>100</v>
      </c>
      <c r="AP96" s="345"/>
      <c r="AQ96" s="345"/>
      <c r="AR96" s="345"/>
      <c r="AS96" s="345"/>
    </row>
    <row r="98" spans="1:45" hidden="1">
      <c r="Q98" s="426">
        <f>Q96+Q94+Q93+Q91+Q90+Q89+Q88+Q87+Q86+Q85+Q84+Q81+Q79+Q78+Q77+Q75+Q73+Q72+Q71+Q69+Q68+Q67+Q66+Q65+Q64+Q63+Q62+Q61+Q60+Q58+Q57+Q56+Q55+Q54+Q53+Q52+Q51+Q50+Q49+Q48+Q46+Q45+Q44+Q42+Q41+Q40+Q39+Q38+Q37+Q36+Q34+Q33+Q32+Q31+Q30+Q27+Q24+Q22+Q21+Q18+Q17+Q16+Q15+Q14+Q13</f>
        <v>90522</v>
      </c>
      <c r="S98" s="42">
        <f>S91+S90+S89+S88+S87+S86+S84+S81+S79+S77+S75+S72+S71+S69+S68+S67+S66+S65+S64+S60+S57+S56+S55+S54+S53+S52+S51+S49+S48+S42+S41+S40+S39+S38+S37+S34+S33+S31+S30+S24+S21+S18+S16+S14</f>
        <v>5570</v>
      </c>
      <c r="U98" s="42">
        <f>U90+U89+U87+U86+U84+U79+U71+U69+U68++U66+U64+U62+U60+U56+U54+U53+U49+U46+U42+U40+U39+U38+U37+U34+U30+U27+U15+U14</f>
        <v>5400</v>
      </c>
      <c r="W98" s="426">
        <f>W96+W94+W93+W91+W90+W89+W88+W87+W86+W85+W84+W81+W79+W78+W77+W75+W73+W72+W71+W69+W68+W67+W66+W65+W64+W63+W62+W61+W60+W58+W57+W56+W55+W54+W53+W52+W51+W50+W49+W48+W13++W46+W45+W44+W42+W41+W40+W39+W38+W37+W36+W34+W33+W32+W30+W27+W24+W22+W21+W18+W15+W16+W14+W17</f>
        <v>46633</v>
      </c>
      <c r="Y98" s="42">
        <f>Y91+Y90+Y89+Y88+Y87+Y86+Y84+Y81+Y79+Y77+Y75+Y72+Y71+Y69+Y68+Y67+Y66+Y65+Y64+Y60+Y57+Y56+Y55+Y54+Y53+Y52+Y51+Y49+Y48+Y42+Y40+Y39+Y38+Y37+Y34+Y33+Y31+Y30+Y24+Y21+Y18+Y16+Y14</f>
        <v>3591</v>
      </c>
      <c r="AA98" s="42">
        <f>AA90+AA89+AA87+AA86+AA84+AA79+AA71+AA69+AA68+AA66+AA64+AA62+AA60+AA56+AA54+AA53+AA49+AA46+AA42+AA40+AA39+AA38+AA37+AA34+AA30+AA27+AA15+AA14</f>
        <v>2615</v>
      </c>
    </row>
    <row r="99" spans="1:45" hidden="1">
      <c r="W99" s="438">
        <f>W98/Q98*100</f>
        <v>51.515653653255569</v>
      </c>
      <c r="Y99" s="438">
        <f>Y98/S98*100</f>
        <v>64.470377019748653</v>
      </c>
      <c r="AA99" s="438">
        <f>AA98/U98*100</f>
        <v>48.425925925925931</v>
      </c>
    </row>
    <row r="100" spans="1:45" ht="15" customHeight="1">
      <c r="A100" s="43" t="s">
        <v>126</v>
      </c>
      <c r="B100" s="610" t="s">
        <v>1358</v>
      </c>
      <c r="C100" s="610"/>
      <c r="D100" s="610"/>
      <c r="E100" s="610"/>
      <c r="F100" s="610"/>
      <c r="G100" s="610"/>
      <c r="H100" s="610"/>
      <c r="I100" s="610"/>
      <c r="J100" s="610"/>
      <c r="K100" s="610"/>
      <c r="L100" s="610"/>
      <c r="M100" s="610"/>
      <c r="N100" s="610"/>
      <c r="O100" s="610"/>
      <c r="P100" s="610"/>
      <c r="Q100" s="610"/>
      <c r="R100" s="610"/>
      <c r="S100" s="610"/>
      <c r="T100" s="610"/>
      <c r="U100" s="610"/>
      <c r="V100" s="610"/>
      <c r="W100" s="610"/>
      <c r="X100" s="610"/>
      <c r="Y100" s="610"/>
      <c r="Z100" s="610"/>
      <c r="AA100" s="610"/>
      <c r="AB100" s="21"/>
      <c r="AC100" s="21"/>
      <c r="AD100" s="21"/>
      <c r="AE100" s="21"/>
      <c r="AF100" s="21"/>
      <c r="AG100" s="21"/>
      <c r="AH100" s="341"/>
      <c r="AI100" s="341"/>
      <c r="AJ100" s="341"/>
      <c r="AK100" s="341"/>
      <c r="AL100" s="341"/>
      <c r="AM100" s="341"/>
      <c r="AN100" s="341"/>
      <c r="AO100" s="341"/>
      <c r="AP100" s="341"/>
      <c r="AQ100" s="341"/>
      <c r="AR100" s="341"/>
      <c r="AS100" s="341"/>
    </row>
    <row r="101" spans="1:45">
      <c r="A101" s="44"/>
      <c r="B101" s="11"/>
    </row>
  </sheetData>
  <autoFilter ref="A11:AS96"/>
  <mergeCells count="44">
    <mergeCell ref="B100:AA100"/>
    <mergeCell ref="G86:I86"/>
    <mergeCell ref="D8:D10"/>
    <mergeCell ref="P8:Q9"/>
    <mergeCell ref="R8:S9"/>
    <mergeCell ref="T8:U9"/>
    <mergeCell ref="AB8:AC9"/>
    <mergeCell ref="AD8:AE9"/>
    <mergeCell ref="E8:L8"/>
    <mergeCell ref="AF8:AG9"/>
    <mergeCell ref="G71:I71"/>
    <mergeCell ref="J71:L71"/>
    <mergeCell ref="D7:L7"/>
    <mergeCell ref="V7:AA7"/>
    <mergeCell ref="AB7:AG7"/>
    <mergeCell ref="AR8:AS9"/>
    <mergeCell ref="E9:E10"/>
    <mergeCell ref="F9:F10"/>
    <mergeCell ref="G9:I9"/>
    <mergeCell ref="J9:L9"/>
    <mergeCell ref="AH8:AI9"/>
    <mergeCell ref="AJ8:AK9"/>
    <mergeCell ref="AL8:AM9"/>
    <mergeCell ref="AN8:AO9"/>
    <mergeCell ref="AP8:AQ9"/>
    <mergeCell ref="V8:W9"/>
    <mergeCell ref="X8:Y9"/>
    <mergeCell ref="Z8:AA9"/>
    <mergeCell ref="A1:AS1"/>
    <mergeCell ref="A2:A10"/>
    <mergeCell ref="B2:B10"/>
    <mergeCell ref="C2:AS2"/>
    <mergeCell ref="C3:AS3"/>
    <mergeCell ref="C4:AS4"/>
    <mergeCell ref="C5:L5"/>
    <mergeCell ref="M5:O9"/>
    <mergeCell ref="P5:AG5"/>
    <mergeCell ref="AH5:AS5"/>
    <mergeCell ref="C6:C10"/>
    <mergeCell ref="D6:L6"/>
    <mergeCell ref="P6:U7"/>
    <mergeCell ref="V6:AG6"/>
    <mergeCell ref="AH6:AM7"/>
    <mergeCell ref="AN6:AS7"/>
  </mergeCells>
  <pageMargins left="0.7" right="0.7" top="0.75" bottom="0.75" header="0.3" footer="0.3"/>
  <pageSetup paperSize="9" firstPageNumber="2147483648"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1"/>
  <sheetViews>
    <sheetView zoomScale="60" zoomScaleNormal="60" workbookViewId="0">
      <pane xSplit="7" ySplit="15" topLeftCell="H16" activePane="bottomRight" state="frozen"/>
      <selection pane="topRight" activeCell="H1" sqref="H1"/>
      <selection pane="bottomLeft" activeCell="A16" sqref="A16"/>
      <selection pane="bottomRight" activeCell="K93" sqref="K93"/>
    </sheetView>
  </sheetViews>
  <sheetFormatPr defaultRowHeight="15"/>
  <cols>
    <col min="1" max="1" width="5.42578125" style="46" customWidth="1"/>
    <col min="2" max="2" width="41.85546875" style="41" customWidth="1"/>
    <col min="3" max="4" width="5.5703125" style="41" customWidth="1"/>
    <col min="5" max="5" width="87" style="41" customWidth="1"/>
    <col min="6" max="6" width="14.7109375" style="42" customWidth="1"/>
    <col min="7" max="7" width="18.7109375" style="42" customWidth="1"/>
    <col min="8" max="8" width="19.140625" style="42" customWidth="1"/>
    <col min="9" max="9" width="5" style="42" customWidth="1"/>
    <col min="10" max="10" width="21.42578125" style="42" customWidth="1"/>
    <col min="11" max="11" width="5.42578125" style="42" customWidth="1"/>
    <col min="12" max="12" width="12.5703125" style="42" customWidth="1"/>
    <col min="13" max="13" width="19.42578125" style="42" customWidth="1"/>
    <col min="14" max="14" width="13.42578125" style="42" customWidth="1"/>
    <col min="15" max="15" width="14.42578125" style="42" customWidth="1"/>
    <col min="16" max="16" width="16.42578125" style="42" customWidth="1"/>
    <col min="17" max="17" width="12.140625" style="42" customWidth="1"/>
    <col min="18" max="18" width="20.140625" style="42" customWidth="1"/>
    <col min="19" max="19" width="13.7109375" style="42" customWidth="1"/>
    <col min="20" max="20" width="19.28515625" style="42" customWidth="1"/>
    <col min="21" max="21" width="16.5703125" style="42" customWidth="1"/>
    <col min="22" max="22" width="13.85546875" style="350" customWidth="1"/>
    <col min="23" max="23" width="19.42578125" style="350" customWidth="1"/>
    <col min="24" max="24" width="14.140625" style="350" customWidth="1"/>
    <col min="25" max="25" width="15" style="350" customWidth="1"/>
    <col min="26" max="26" width="16.7109375" style="350" customWidth="1"/>
    <col min="27" max="29" width="0" hidden="1" customWidth="1"/>
  </cols>
  <sheetData>
    <row r="1" spans="1:28" ht="18.75">
      <c r="A1" s="582" t="s">
        <v>0</v>
      </c>
      <c r="B1" s="582"/>
      <c r="C1" s="582"/>
      <c r="D1" s="582"/>
      <c r="E1" s="582"/>
      <c r="F1" s="582"/>
      <c r="G1" s="582"/>
      <c r="H1" s="582"/>
      <c r="I1" s="582"/>
      <c r="J1" s="582"/>
      <c r="K1" s="582"/>
      <c r="L1" s="582"/>
      <c r="M1" s="582"/>
      <c r="N1" s="582"/>
      <c r="O1" s="582"/>
      <c r="P1" s="582"/>
      <c r="Q1" s="582"/>
      <c r="R1" s="582"/>
      <c r="S1" s="582"/>
      <c r="T1" s="582"/>
      <c r="U1" s="582"/>
      <c r="V1" s="582"/>
      <c r="W1" s="582"/>
      <c r="X1" s="582"/>
      <c r="Y1" s="582"/>
      <c r="Z1" s="582"/>
    </row>
    <row r="2" spans="1:28" ht="15.75" customHeight="1">
      <c r="A2" s="669" t="s">
        <v>1</v>
      </c>
      <c r="B2" s="601" t="s">
        <v>2</v>
      </c>
      <c r="C2" s="614" t="s">
        <v>127</v>
      </c>
      <c r="D2" s="614"/>
      <c r="E2" s="614"/>
      <c r="F2" s="614"/>
      <c r="G2" s="614"/>
      <c r="H2" s="614"/>
      <c r="I2" s="614"/>
      <c r="J2" s="614"/>
      <c r="K2" s="614"/>
      <c r="L2" s="614"/>
      <c r="M2" s="614"/>
      <c r="N2" s="614"/>
      <c r="O2" s="614"/>
      <c r="P2" s="614"/>
      <c r="Q2" s="614"/>
      <c r="R2" s="614"/>
      <c r="S2" s="614"/>
      <c r="T2" s="614"/>
      <c r="U2" s="614"/>
      <c r="V2" s="614"/>
      <c r="W2" s="614"/>
      <c r="X2" s="614"/>
      <c r="Y2" s="614"/>
      <c r="Z2" s="614"/>
    </row>
    <row r="3" spans="1:28" ht="19.5" customHeight="1">
      <c r="A3" s="669"/>
      <c r="B3" s="601"/>
      <c r="C3" s="588" t="s">
        <v>1372</v>
      </c>
      <c r="D3" s="588"/>
      <c r="E3" s="588"/>
      <c r="F3" s="588"/>
      <c r="G3" s="588"/>
      <c r="H3" s="588"/>
      <c r="I3" s="588"/>
      <c r="J3" s="588"/>
      <c r="K3" s="588"/>
      <c r="L3" s="588"/>
      <c r="M3" s="588"/>
      <c r="N3" s="588"/>
      <c r="O3" s="588"/>
      <c r="P3" s="588"/>
      <c r="Q3" s="588"/>
      <c r="R3" s="588"/>
      <c r="S3" s="588"/>
      <c r="T3" s="588"/>
      <c r="U3" s="588"/>
      <c r="V3" s="588"/>
      <c r="W3" s="588"/>
      <c r="X3" s="588"/>
      <c r="Y3" s="588"/>
      <c r="Z3" s="588"/>
    </row>
    <row r="4" spans="1:28" ht="15" customHeight="1">
      <c r="A4" s="669"/>
      <c r="B4" s="601"/>
      <c r="C4" s="644" t="s">
        <v>204</v>
      </c>
      <c r="D4" s="644"/>
      <c r="E4" s="644"/>
      <c r="F4" s="644"/>
      <c r="G4" s="644"/>
      <c r="H4" s="644"/>
      <c r="I4" s="644"/>
      <c r="J4" s="644"/>
      <c r="K4" s="644"/>
      <c r="L4" s="644"/>
      <c r="M4" s="644"/>
      <c r="N4" s="644"/>
      <c r="O4" s="644"/>
      <c r="P4" s="644"/>
      <c r="Q4" s="644"/>
      <c r="R4" s="644"/>
      <c r="S4" s="644"/>
      <c r="T4" s="644"/>
      <c r="U4" s="644"/>
      <c r="V4" s="644"/>
      <c r="W4" s="644"/>
      <c r="X4" s="644"/>
      <c r="Y4" s="644"/>
      <c r="Z4" s="644"/>
    </row>
    <row r="5" spans="1:28">
      <c r="A5" s="669"/>
      <c r="B5" s="601"/>
      <c r="C5" s="609" t="s">
        <v>111</v>
      </c>
      <c r="D5" s="609"/>
      <c r="E5" s="609"/>
      <c r="F5" s="609"/>
      <c r="G5" s="609"/>
      <c r="H5" s="609"/>
      <c r="I5" s="599" t="s">
        <v>154</v>
      </c>
      <c r="J5" s="599"/>
      <c r="K5" s="599"/>
      <c r="L5" s="645" t="s">
        <v>205</v>
      </c>
      <c r="M5" s="646"/>
      <c r="N5" s="646"/>
      <c r="O5" s="646"/>
      <c r="P5" s="647"/>
      <c r="Q5" s="645" t="s">
        <v>206</v>
      </c>
      <c r="R5" s="646"/>
      <c r="S5" s="646"/>
      <c r="T5" s="646"/>
      <c r="U5" s="647"/>
      <c r="V5" s="654" t="s">
        <v>207</v>
      </c>
      <c r="W5" s="655"/>
      <c r="X5" s="655"/>
      <c r="Y5" s="655"/>
      <c r="Z5" s="681"/>
    </row>
    <row r="6" spans="1:28" ht="15" customHeight="1">
      <c r="A6" s="669"/>
      <c r="B6" s="601"/>
      <c r="C6" s="599" t="s">
        <v>8</v>
      </c>
      <c r="D6" s="661" t="s">
        <v>9</v>
      </c>
      <c r="E6" s="661"/>
      <c r="F6" s="661"/>
      <c r="G6" s="661"/>
      <c r="H6" s="661"/>
      <c r="I6" s="599"/>
      <c r="J6" s="599"/>
      <c r="K6" s="599"/>
      <c r="L6" s="648"/>
      <c r="M6" s="649"/>
      <c r="N6" s="649"/>
      <c r="O6" s="649"/>
      <c r="P6" s="650"/>
      <c r="Q6" s="648"/>
      <c r="R6" s="649"/>
      <c r="S6" s="649"/>
      <c r="T6" s="649"/>
      <c r="U6" s="650"/>
      <c r="V6" s="656"/>
      <c r="W6" s="657"/>
      <c r="X6" s="657"/>
      <c r="Y6" s="657"/>
      <c r="Z6" s="683"/>
    </row>
    <row r="7" spans="1:28">
      <c r="A7" s="669"/>
      <c r="B7" s="601"/>
      <c r="C7" s="599"/>
      <c r="D7" s="609" t="s">
        <v>115</v>
      </c>
      <c r="E7" s="609"/>
      <c r="F7" s="609"/>
      <c r="G7" s="609"/>
      <c r="H7" s="609"/>
      <c r="I7" s="599"/>
      <c r="J7" s="599"/>
      <c r="K7" s="599"/>
      <c r="L7" s="648"/>
      <c r="M7" s="649"/>
      <c r="N7" s="649"/>
      <c r="O7" s="649"/>
      <c r="P7" s="650"/>
      <c r="Q7" s="648"/>
      <c r="R7" s="649"/>
      <c r="S7" s="649"/>
      <c r="T7" s="649"/>
      <c r="U7" s="650"/>
      <c r="V7" s="656"/>
      <c r="W7" s="657"/>
      <c r="X7" s="657"/>
      <c r="Y7" s="657"/>
      <c r="Z7" s="683"/>
    </row>
    <row r="8" spans="1:28" ht="15.75" customHeight="1">
      <c r="A8" s="669"/>
      <c r="B8" s="601"/>
      <c r="C8" s="599"/>
      <c r="D8" s="599" t="s">
        <v>8</v>
      </c>
      <c r="E8" s="609" t="s">
        <v>9</v>
      </c>
      <c r="F8" s="609"/>
      <c r="G8" s="609"/>
      <c r="H8" s="609"/>
      <c r="I8" s="599"/>
      <c r="J8" s="599"/>
      <c r="K8" s="599"/>
      <c r="L8" s="651"/>
      <c r="M8" s="652"/>
      <c r="N8" s="652"/>
      <c r="O8" s="652"/>
      <c r="P8" s="653"/>
      <c r="Q8" s="651"/>
      <c r="R8" s="652"/>
      <c r="S8" s="652"/>
      <c r="T8" s="652"/>
      <c r="U8" s="653"/>
      <c r="V8" s="658"/>
      <c r="W8" s="659"/>
      <c r="X8" s="659"/>
      <c r="Y8" s="659"/>
      <c r="Z8" s="684"/>
    </row>
    <row r="9" spans="1:28" ht="75.75" customHeight="1">
      <c r="A9" s="669"/>
      <c r="B9" s="601"/>
      <c r="C9" s="599"/>
      <c r="D9" s="599"/>
      <c r="E9" s="5" t="s">
        <v>116</v>
      </c>
      <c r="F9" s="5" t="s">
        <v>117</v>
      </c>
      <c r="G9" s="5" t="s">
        <v>1517</v>
      </c>
      <c r="H9" s="5" t="s">
        <v>1359</v>
      </c>
      <c r="I9" s="5" t="s">
        <v>8</v>
      </c>
      <c r="J9" s="5" t="s">
        <v>10</v>
      </c>
      <c r="K9" s="34" t="s">
        <v>9</v>
      </c>
      <c r="L9" s="5" t="s">
        <v>208</v>
      </c>
      <c r="M9" s="5" t="s">
        <v>209</v>
      </c>
      <c r="N9" s="5" t="s">
        <v>210</v>
      </c>
      <c r="O9" s="5" t="s">
        <v>211</v>
      </c>
      <c r="P9" s="5" t="s">
        <v>212</v>
      </c>
      <c r="Q9" s="5" t="s">
        <v>208</v>
      </c>
      <c r="R9" s="5" t="s">
        <v>209</v>
      </c>
      <c r="S9" s="5" t="s">
        <v>210</v>
      </c>
      <c r="T9" s="5" t="s">
        <v>211</v>
      </c>
      <c r="U9" s="5" t="s">
        <v>212</v>
      </c>
      <c r="V9" s="349" t="s">
        <v>208</v>
      </c>
      <c r="W9" s="349" t="s">
        <v>209</v>
      </c>
      <c r="X9" s="349" t="s">
        <v>210</v>
      </c>
      <c r="Y9" s="349" t="s">
        <v>211</v>
      </c>
      <c r="Z9" s="349" t="s">
        <v>212</v>
      </c>
    </row>
    <row r="10" spans="1:28" ht="15.75">
      <c r="A10" s="13">
        <v>1</v>
      </c>
      <c r="B10" s="13">
        <v>2</v>
      </c>
      <c r="C10" s="27">
        <v>3</v>
      </c>
      <c r="D10" s="27">
        <v>4</v>
      </c>
      <c r="E10" s="27">
        <v>5</v>
      </c>
      <c r="F10" s="27">
        <v>6</v>
      </c>
      <c r="G10" s="27">
        <v>7</v>
      </c>
      <c r="H10" s="27">
        <v>8</v>
      </c>
      <c r="I10" s="27">
        <v>9</v>
      </c>
      <c r="J10" s="27">
        <v>10</v>
      </c>
      <c r="K10" s="40">
        <v>11</v>
      </c>
      <c r="L10" s="27">
        <v>12</v>
      </c>
      <c r="M10" s="27">
        <v>13</v>
      </c>
      <c r="N10" s="27">
        <v>14</v>
      </c>
      <c r="O10" s="27">
        <v>15</v>
      </c>
      <c r="P10" s="27">
        <v>16</v>
      </c>
      <c r="Q10" s="27">
        <v>17</v>
      </c>
      <c r="R10" s="27">
        <v>18</v>
      </c>
      <c r="S10" s="27">
        <v>19</v>
      </c>
      <c r="T10" s="27">
        <v>20</v>
      </c>
      <c r="U10" s="27">
        <v>21</v>
      </c>
      <c r="V10" s="340">
        <v>22</v>
      </c>
      <c r="W10" s="340">
        <v>23</v>
      </c>
      <c r="X10" s="340">
        <v>24</v>
      </c>
      <c r="Y10" s="340">
        <v>25</v>
      </c>
      <c r="Z10" s="340">
        <v>26</v>
      </c>
    </row>
    <row r="11" spans="1:28" s="123" customFormat="1" ht="18.75" customHeight="1">
      <c r="A11" s="348">
        <v>1</v>
      </c>
      <c r="B11" s="57" t="s">
        <v>13</v>
      </c>
      <c r="C11" s="57"/>
      <c r="D11" s="57"/>
      <c r="E11" s="57"/>
      <c r="F11" s="33"/>
      <c r="G11" s="348"/>
      <c r="H11" s="348"/>
      <c r="I11" s="38"/>
      <c r="J11" s="38"/>
      <c r="K11" s="38"/>
      <c r="L11" s="38"/>
      <c r="M11" s="38"/>
      <c r="N11" s="38"/>
      <c r="O11" s="38"/>
      <c r="P11" s="38"/>
      <c r="Q11" s="38"/>
      <c r="R11" s="38"/>
      <c r="S11" s="38"/>
      <c r="T11" s="38"/>
      <c r="U11" s="38"/>
      <c r="V11" s="345"/>
      <c r="W11" s="345"/>
      <c r="X11" s="345"/>
      <c r="Y11" s="345"/>
      <c r="Z11" s="345"/>
      <c r="AA11" s="165"/>
      <c r="AB11" s="165"/>
    </row>
    <row r="12" spans="1:28" s="123" customFormat="1" ht="18.75" customHeight="1">
      <c r="A12" s="72">
        <v>2</v>
      </c>
      <c r="B12" s="77" t="s">
        <v>14</v>
      </c>
      <c r="C12" s="61"/>
      <c r="D12" s="61"/>
      <c r="E12" s="61"/>
      <c r="F12" s="60"/>
      <c r="G12" s="54"/>
      <c r="H12" s="54"/>
      <c r="I12" s="62"/>
      <c r="J12" s="62"/>
      <c r="K12" s="62"/>
      <c r="L12" s="78">
        <v>1</v>
      </c>
      <c r="M12" s="78">
        <v>0</v>
      </c>
      <c r="N12" s="78">
        <v>2</v>
      </c>
      <c r="O12" s="78" t="s">
        <v>126</v>
      </c>
      <c r="P12" s="78" t="s">
        <v>126</v>
      </c>
      <c r="Q12" s="78">
        <v>1</v>
      </c>
      <c r="R12" s="78">
        <v>0</v>
      </c>
      <c r="S12" s="78">
        <v>2</v>
      </c>
      <c r="T12" s="78" t="s">
        <v>126</v>
      </c>
      <c r="U12" s="78" t="s">
        <v>126</v>
      </c>
      <c r="V12" s="345">
        <f t="shared" ref="V12:V73" si="0">Q12/L12*100</f>
        <v>100</v>
      </c>
      <c r="W12" s="345"/>
      <c r="X12" s="345">
        <f t="shared" ref="X12:X74" si="1">S12/N12*100</f>
        <v>100</v>
      </c>
      <c r="Y12" s="345"/>
      <c r="Z12" s="345"/>
      <c r="AA12" s="165"/>
      <c r="AB12" s="165"/>
    </row>
    <row r="13" spans="1:28" s="123" customFormat="1" ht="18.75" customHeight="1">
      <c r="A13" s="72">
        <v>3</v>
      </c>
      <c r="B13" s="77" t="s">
        <v>15</v>
      </c>
      <c r="C13" s="432" t="s">
        <v>375</v>
      </c>
      <c r="D13" s="77"/>
      <c r="E13" s="77"/>
      <c r="F13" s="76"/>
      <c r="G13" s="78"/>
      <c r="H13" s="78"/>
      <c r="I13" s="78"/>
      <c r="J13" s="78"/>
      <c r="K13" s="78" t="s">
        <v>375</v>
      </c>
      <c r="L13" s="78">
        <v>1</v>
      </c>
      <c r="M13" s="78">
        <v>26</v>
      </c>
      <c r="N13" s="78">
        <v>56</v>
      </c>
      <c r="O13" s="78">
        <v>1</v>
      </c>
      <c r="P13" s="78" t="s">
        <v>126</v>
      </c>
      <c r="Q13" s="78">
        <v>1</v>
      </c>
      <c r="R13" s="78">
        <v>4</v>
      </c>
      <c r="S13" s="78">
        <v>48</v>
      </c>
      <c r="T13" s="78">
        <v>1</v>
      </c>
      <c r="U13" s="78" t="s">
        <v>126</v>
      </c>
      <c r="V13" s="345">
        <f t="shared" si="0"/>
        <v>100</v>
      </c>
      <c r="W13" s="345">
        <f t="shared" ref="W13:Y74" si="2">R13/M13*100</f>
        <v>15.384615384615385</v>
      </c>
      <c r="X13" s="345">
        <f t="shared" si="1"/>
        <v>85.714285714285708</v>
      </c>
      <c r="Y13" s="345">
        <f t="shared" ref="Y13:Y65" si="3">T13/O13*100</f>
        <v>100</v>
      </c>
      <c r="Z13" s="345"/>
      <c r="AA13" s="165"/>
      <c r="AB13" s="165"/>
    </row>
    <row r="14" spans="1:28" s="123" customFormat="1" ht="18.75" customHeight="1">
      <c r="A14" s="72">
        <v>4</v>
      </c>
      <c r="B14" s="77" t="s">
        <v>16</v>
      </c>
      <c r="C14" s="61"/>
      <c r="D14" s="61"/>
      <c r="E14" s="61"/>
      <c r="F14" s="60"/>
      <c r="G14" s="62"/>
      <c r="H14" s="62"/>
      <c r="I14" s="78"/>
      <c r="J14" s="78"/>
      <c r="K14" s="78" t="s">
        <v>375</v>
      </c>
      <c r="L14" s="78">
        <v>3</v>
      </c>
      <c r="M14" s="78">
        <v>18</v>
      </c>
      <c r="N14" s="62"/>
      <c r="O14" s="62"/>
      <c r="P14" s="78" t="s">
        <v>126</v>
      </c>
      <c r="Q14" s="78">
        <v>3</v>
      </c>
      <c r="R14" s="78">
        <v>6</v>
      </c>
      <c r="S14" s="62"/>
      <c r="T14" s="62"/>
      <c r="U14" s="78" t="s">
        <v>126</v>
      </c>
      <c r="V14" s="345">
        <f t="shared" si="0"/>
        <v>100</v>
      </c>
      <c r="W14" s="345">
        <f t="shared" si="2"/>
        <v>33.333333333333329</v>
      </c>
      <c r="X14" s="345"/>
      <c r="Y14" s="345"/>
      <c r="Z14" s="345"/>
      <c r="AA14" s="165"/>
      <c r="AB14" s="165"/>
    </row>
    <row r="15" spans="1:28" s="123" customFormat="1" ht="31.5" customHeight="1">
      <c r="A15" s="72">
        <v>5</v>
      </c>
      <c r="B15" s="77" t="s">
        <v>17</v>
      </c>
      <c r="C15" s="76"/>
      <c r="D15" s="76"/>
      <c r="E15" s="77" t="s">
        <v>810</v>
      </c>
      <c r="F15" s="76" t="s">
        <v>253</v>
      </c>
      <c r="G15" s="76" t="s">
        <v>811</v>
      </c>
      <c r="H15" s="76">
        <v>23.8</v>
      </c>
      <c r="I15" s="76"/>
      <c r="J15" s="76"/>
      <c r="K15" s="432" t="s">
        <v>375</v>
      </c>
      <c r="L15" s="76">
        <v>1</v>
      </c>
      <c r="M15" s="76">
        <v>3</v>
      </c>
      <c r="N15" s="76">
        <v>10</v>
      </c>
      <c r="O15" s="76" t="s">
        <v>126</v>
      </c>
      <c r="P15" s="76" t="s">
        <v>126</v>
      </c>
      <c r="Q15" s="76">
        <v>1</v>
      </c>
      <c r="R15" s="76">
        <v>3</v>
      </c>
      <c r="S15" s="76">
        <v>4</v>
      </c>
      <c r="T15" s="76" t="s">
        <v>126</v>
      </c>
      <c r="U15" s="76" t="s">
        <v>126</v>
      </c>
      <c r="V15" s="345">
        <f t="shared" si="0"/>
        <v>100</v>
      </c>
      <c r="W15" s="345">
        <f t="shared" si="2"/>
        <v>100</v>
      </c>
      <c r="X15" s="345">
        <f t="shared" si="1"/>
        <v>40</v>
      </c>
      <c r="Y15" s="345"/>
      <c r="Z15" s="345"/>
      <c r="AA15" s="165"/>
      <c r="AB15" s="165"/>
    </row>
    <row r="16" spans="1:28" s="123" customFormat="1" ht="47.25" customHeight="1">
      <c r="A16" s="72">
        <v>6</v>
      </c>
      <c r="B16" s="77" t="s">
        <v>18</v>
      </c>
      <c r="C16" s="77"/>
      <c r="D16" s="77"/>
      <c r="E16" s="77" t="s">
        <v>1365</v>
      </c>
      <c r="F16" s="76" t="s">
        <v>253</v>
      </c>
      <c r="G16" s="78">
        <v>60</v>
      </c>
      <c r="H16" s="78">
        <v>30</v>
      </c>
      <c r="I16" s="78"/>
      <c r="J16" s="78"/>
      <c r="K16" s="432" t="s">
        <v>375</v>
      </c>
      <c r="L16" s="76">
        <v>1</v>
      </c>
      <c r="M16" s="76">
        <v>1</v>
      </c>
      <c r="N16" s="76">
        <v>1</v>
      </c>
      <c r="O16" s="76" t="s">
        <v>126</v>
      </c>
      <c r="P16" s="76" t="s">
        <v>126</v>
      </c>
      <c r="Q16" s="76">
        <v>1</v>
      </c>
      <c r="R16" s="60"/>
      <c r="S16" s="60"/>
      <c r="T16" s="76" t="s">
        <v>126</v>
      </c>
      <c r="U16" s="76" t="s">
        <v>126</v>
      </c>
      <c r="V16" s="345">
        <f t="shared" si="0"/>
        <v>100</v>
      </c>
      <c r="W16" s="345">
        <f t="shared" si="2"/>
        <v>0</v>
      </c>
      <c r="X16" s="345">
        <f t="shared" si="1"/>
        <v>0</v>
      </c>
      <c r="Y16" s="345"/>
      <c r="Z16" s="345"/>
      <c r="AA16" s="165"/>
      <c r="AB16" s="165"/>
    </row>
    <row r="17" spans="1:28" s="123" customFormat="1" ht="31.5" customHeight="1">
      <c r="A17" s="72">
        <v>7</v>
      </c>
      <c r="B17" s="77" t="s">
        <v>19</v>
      </c>
      <c r="C17" s="77"/>
      <c r="D17" s="77"/>
      <c r="E17" s="77" t="s">
        <v>420</v>
      </c>
      <c r="F17" s="76" t="s">
        <v>253</v>
      </c>
      <c r="G17" s="76">
        <v>100</v>
      </c>
      <c r="H17" s="76">
        <v>100</v>
      </c>
      <c r="I17" s="76"/>
      <c r="J17" s="76"/>
      <c r="K17" s="432" t="s">
        <v>375</v>
      </c>
      <c r="L17" s="76">
        <v>1</v>
      </c>
      <c r="M17" s="76">
        <v>2</v>
      </c>
      <c r="N17" s="76">
        <v>6</v>
      </c>
      <c r="O17" s="76" t="s">
        <v>126</v>
      </c>
      <c r="P17" s="76" t="s">
        <v>126</v>
      </c>
      <c r="Q17" s="76">
        <v>1</v>
      </c>
      <c r="R17" s="76">
        <v>2</v>
      </c>
      <c r="S17" s="76">
        <v>6</v>
      </c>
      <c r="T17" s="76" t="s">
        <v>126</v>
      </c>
      <c r="U17" s="76" t="s">
        <v>126</v>
      </c>
      <c r="V17" s="345">
        <f t="shared" si="0"/>
        <v>100</v>
      </c>
      <c r="W17" s="345">
        <f t="shared" si="2"/>
        <v>100</v>
      </c>
      <c r="X17" s="345">
        <f t="shared" si="1"/>
        <v>100</v>
      </c>
      <c r="Y17" s="345"/>
      <c r="Z17" s="345"/>
      <c r="AA17" s="165"/>
      <c r="AB17" s="165"/>
    </row>
    <row r="18" spans="1:28" s="123" customFormat="1" ht="18.75" customHeight="1">
      <c r="A18" s="348">
        <v>8</v>
      </c>
      <c r="B18" s="57" t="s">
        <v>20</v>
      </c>
      <c r="C18" s="57"/>
      <c r="D18" s="57"/>
      <c r="E18" s="57"/>
      <c r="F18" s="33"/>
      <c r="G18" s="38"/>
      <c r="H18" s="38"/>
      <c r="I18" s="38"/>
      <c r="J18" s="38"/>
      <c r="K18" s="38"/>
      <c r="L18" s="38"/>
      <c r="M18" s="38"/>
      <c r="N18" s="38"/>
      <c r="O18" s="38"/>
      <c r="P18" s="38"/>
      <c r="Q18" s="38"/>
      <c r="R18" s="38"/>
      <c r="S18" s="38"/>
      <c r="T18" s="38"/>
      <c r="U18" s="38"/>
      <c r="V18" s="345"/>
      <c r="W18" s="345"/>
      <c r="X18" s="345"/>
      <c r="Y18" s="345"/>
      <c r="Z18" s="345"/>
      <c r="AA18" s="165"/>
      <c r="AB18" s="165"/>
    </row>
    <row r="19" spans="1:28" s="123" customFormat="1" ht="18.75" customHeight="1">
      <c r="A19" s="348">
        <v>9</v>
      </c>
      <c r="B19" s="57" t="s">
        <v>21</v>
      </c>
      <c r="C19" s="57"/>
      <c r="D19" s="57"/>
      <c r="E19" s="57"/>
      <c r="F19" s="33"/>
      <c r="G19" s="38"/>
      <c r="H19" s="38"/>
      <c r="I19" s="38"/>
      <c r="J19" s="38"/>
      <c r="K19" s="38"/>
      <c r="L19" s="38"/>
      <c r="M19" s="38"/>
      <c r="N19" s="38"/>
      <c r="O19" s="38"/>
      <c r="P19" s="38"/>
      <c r="Q19" s="38"/>
      <c r="R19" s="38"/>
      <c r="S19" s="38"/>
      <c r="T19" s="38"/>
      <c r="U19" s="38"/>
      <c r="V19" s="345"/>
      <c r="W19" s="345"/>
      <c r="X19" s="345"/>
      <c r="Y19" s="345"/>
      <c r="Z19" s="345"/>
      <c r="AA19" s="165"/>
      <c r="AB19" s="165"/>
    </row>
    <row r="20" spans="1:28" s="123" customFormat="1" ht="31.5" customHeight="1">
      <c r="A20" s="72">
        <v>10</v>
      </c>
      <c r="B20" s="77" t="s">
        <v>22</v>
      </c>
      <c r="C20" s="77"/>
      <c r="D20" s="77"/>
      <c r="E20" s="77" t="s">
        <v>1089</v>
      </c>
      <c r="F20" s="76" t="s">
        <v>253</v>
      </c>
      <c r="G20" s="76">
        <v>100</v>
      </c>
      <c r="H20" s="76">
        <v>100</v>
      </c>
      <c r="I20" s="432" t="s">
        <v>375</v>
      </c>
      <c r="J20" s="76"/>
      <c r="K20" s="76"/>
      <c r="L20" s="76">
        <v>1</v>
      </c>
      <c r="M20" s="76">
        <v>1</v>
      </c>
      <c r="N20" s="76">
        <v>5</v>
      </c>
      <c r="O20" s="76">
        <v>1</v>
      </c>
      <c r="P20" s="76" t="s">
        <v>126</v>
      </c>
      <c r="Q20" s="76">
        <v>1</v>
      </c>
      <c r="R20" s="76">
        <v>1</v>
      </c>
      <c r="S20" s="76">
        <v>5</v>
      </c>
      <c r="T20" s="76">
        <v>1</v>
      </c>
      <c r="U20" s="76" t="s">
        <v>126</v>
      </c>
      <c r="V20" s="345">
        <f t="shared" si="0"/>
        <v>100</v>
      </c>
      <c r="W20" s="345">
        <f t="shared" si="2"/>
        <v>100</v>
      </c>
      <c r="X20" s="345">
        <f t="shared" si="1"/>
        <v>100</v>
      </c>
      <c r="Y20" s="345">
        <f t="shared" si="3"/>
        <v>100</v>
      </c>
      <c r="Z20" s="345"/>
      <c r="AA20" s="165"/>
      <c r="AB20" s="165"/>
    </row>
    <row r="21" spans="1:28" ht="15.75">
      <c r="A21" s="72">
        <v>11</v>
      </c>
      <c r="B21" s="77" t="s">
        <v>23</v>
      </c>
      <c r="C21" s="432" t="s">
        <v>375</v>
      </c>
      <c r="D21" s="76"/>
      <c r="E21" s="76"/>
      <c r="F21" s="76"/>
      <c r="G21" s="76"/>
      <c r="H21" s="76"/>
      <c r="I21" s="76"/>
      <c r="J21" s="76"/>
      <c r="K21" s="76"/>
      <c r="L21" s="76">
        <v>7</v>
      </c>
      <c r="M21" s="76">
        <v>9</v>
      </c>
      <c r="N21" s="76">
        <v>1</v>
      </c>
      <c r="O21" s="76" t="s">
        <v>126</v>
      </c>
      <c r="P21" s="76" t="s">
        <v>126</v>
      </c>
      <c r="Q21" s="76">
        <v>3</v>
      </c>
      <c r="R21" s="76">
        <v>2</v>
      </c>
      <c r="S21" s="76">
        <v>1</v>
      </c>
      <c r="T21" s="76" t="s">
        <v>126</v>
      </c>
      <c r="U21" s="76" t="s">
        <v>126</v>
      </c>
      <c r="V21" s="345">
        <f t="shared" si="0"/>
        <v>42.857142857142854</v>
      </c>
      <c r="W21" s="345">
        <f t="shared" si="2"/>
        <v>22.222222222222221</v>
      </c>
      <c r="X21" s="345">
        <f t="shared" si="1"/>
        <v>100</v>
      </c>
      <c r="Y21" s="345"/>
      <c r="Z21" s="345"/>
      <c r="AA21" s="165"/>
      <c r="AB21" s="165"/>
    </row>
    <row r="22" spans="1:28" ht="15.75" customHeight="1">
      <c r="A22" s="348">
        <v>12</v>
      </c>
      <c r="B22" s="57" t="s">
        <v>24</v>
      </c>
      <c r="C22" s="57"/>
      <c r="D22" s="57"/>
      <c r="E22" s="57"/>
      <c r="F22" s="33"/>
      <c r="G22" s="38"/>
      <c r="H22" s="38"/>
      <c r="I22" s="38"/>
      <c r="J22" s="38"/>
      <c r="K22" s="38"/>
      <c r="L22" s="38"/>
      <c r="M22" s="38"/>
      <c r="N22" s="38"/>
      <c r="O22" s="38"/>
      <c r="P22" s="38"/>
      <c r="Q22" s="38"/>
      <c r="R22" s="38"/>
      <c r="S22" s="38"/>
      <c r="T22" s="38"/>
      <c r="U22" s="38"/>
      <c r="V22" s="345"/>
      <c r="W22" s="345"/>
      <c r="X22" s="345"/>
      <c r="Y22" s="345"/>
      <c r="Z22" s="345"/>
      <c r="AA22" s="165"/>
      <c r="AB22" s="165"/>
    </row>
    <row r="23" spans="1:28" ht="78.75" customHeight="1">
      <c r="A23" s="72">
        <v>13</v>
      </c>
      <c r="B23" s="77" t="s">
        <v>25</v>
      </c>
      <c r="C23" s="77"/>
      <c r="D23" s="77"/>
      <c r="E23" s="77" t="s">
        <v>1090</v>
      </c>
      <c r="F23" s="76" t="s">
        <v>253</v>
      </c>
      <c r="G23" s="76"/>
      <c r="H23" s="76"/>
      <c r="I23" s="76"/>
      <c r="J23" s="76"/>
      <c r="K23" s="432" t="s">
        <v>375</v>
      </c>
      <c r="L23" s="76">
        <v>1</v>
      </c>
      <c r="M23" s="76">
        <v>1</v>
      </c>
      <c r="N23" s="76">
        <v>9</v>
      </c>
      <c r="O23" s="76">
        <v>1</v>
      </c>
      <c r="P23" s="76" t="s">
        <v>126</v>
      </c>
      <c r="Q23" s="76">
        <v>1</v>
      </c>
      <c r="R23" s="76">
        <v>1</v>
      </c>
      <c r="S23" s="76">
        <v>7</v>
      </c>
      <c r="T23" s="76">
        <v>1</v>
      </c>
      <c r="U23" s="76" t="s">
        <v>126</v>
      </c>
      <c r="V23" s="345">
        <f t="shared" si="0"/>
        <v>100</v>
      </c>
      <c r="W23" s="345">
        <f t="shared" si="2"/>
        <v>100</v>
      </c>
      <c r="X23" s="345">
        <f t="shared" si="1"/>
        <v>77.777777777777786</v>
      </c>
      <c r="Y23" s="345">
        <f t="shared" si="3"/>
        <v>100</v>
      </c>
      <c r="Z23" s="345"/>
      <c r="AA23" s="165"/>
      <c r="AB23" s="165"/>
    </row>
    <row r="24" spans="1:28" ht="15.75" customHeight="1">
      <c r="A24" s="348">
        <v>14</v>
      </c>
      <c r="B24" s="57" t="s">
        <v>26</v>
      </c>
      <c r="C24" s="57"/>
      <c r="D24" s="57"/>
      <c r="E24" s="57"/>
      <c r="F24" s="33"/>
      <c r="G24" s="38"/>
      <c r="H24" s="38"/>
      <c r="I24" s="38"/>
      <c r="J24" s="38"/>
      <c r="K24" s="38"/>
      <c r="L24" s="33"/>
      <c r="M24" s="33"/>
      <c r="N24" s="33"/>
      <c r="O24" s="33"/>
      <c r="P24" s="33"/>
      <c r="Q24" s="33"/>
      <c r="R24" s="33"/>
      <c r="S24" s="33"/>
      <c r="T24" s="33"/>
      <c r="U24" s="33"/>
      <c r="V24" s="345"/>
      <c r="W24" s="345"/>
      <c r="X24" s="345"/>
      <c r="Y24" s="345"/>
      <c r="Z24" s="345"/>
      <c r="AA24" s="165"/>
      <c r="AB24" s="165"/>
    </row>
    <row r="25" spans="1:28" ht="78.75">
      <c r="A25" s="72">
        <v>15</v>
      </c>
      <c r="B25" s="77" t="s">
        <v>27</v>
      </c>
      <c r="C25" s="77"/>
      <c r="D25" s="77"/>
      <c r="E25" s="61" t="s">
        <v>1091</v>
      </c>
      <c r="F25" s="60"/>
      <c r="G25" s="62"/>
      <c r="H25" s="62"/>
      <c r="I25" s="77"/>
      <c r="J25" s="78"/>
      <c r="K25" s="432" t="s">
        <v>375</v>
      </c>
      <c r="L25" s="76">
        <v>39</v>
      </c>
      <c r="M25" s="76">
        <v>4</v>
      </c>
      <c r="N25" s="76">
        <v>1</v>
      </c>
      <c r="O25" s="76">
        <v>3</v>
      </c>
      <c r="P25" s="76" t="s">
        <v>126</v>
      </c>
      <c r="Q25" s="76">
        <v>32</v>
      </c>
      <c r="R25" s="76">
        <v>4</v>
      </c>
      <c r="S25" s="76">
        <v>1</v>
      </c>
      <c r="T25" s="76">
        <v>0</v>
      </c>
      <c r="U25" s="76" t="s">
        <v>126</v>
      </c>
      <c r="V25" s="345">
        <f t="shared" si="0"/>
        <v>82.051282051282044</v>
      </c>
      <c r="W25" s="345">
        <f t="shared" si="2"/>
        <v>100</v>
      </c>
      <c r="X25" s="345">
        <f t="shared" si="1"/>
        <v>100</v>
      </c>
      <c r="Y25" s="345">
        <f t="shared" si="3"/>
        <v>0</v>
      </c>
      <c r="Z25" s="345"/>
      <c r="AA25" s="165"/>
      <c r="AB25" s="165"/>
    </row>
    <row r="26" spans="1:28" ht="78.75" customHeight="1">
      <c r="A26" s="72">
        <v>16</v>
      </c>
      <c r="B26" s="77" t="s">
        <v>28</v>
      </c>
      <c r="C26" s="77"/>
      <c r="D26" s="77"/>
      <c r="E26" s="77" t="s">
        <v>1366</v>
      </c>
      <c r="F26" s="76" t="s">
        <v>253</v>
      </c>
      <c r="G26" s="76" t="s">
        <v>124</v>
      </c>
      <c r="H26" s="76">
        <v>50</v>
      </c>
      <c r="I26" s="76"/>
      <c r="J26" s="76"/>
      <c r="K26" s="432" t="s">
        <v>375</v>
      </c>
      <c r="L26" s="76">
        <v>1</v>
      </c>
      <c r="M26" s="76">
        <v>2</v>
      </c>
      <c r="N26" s="76">
        <v>3</v>
      </c>
      <c r="O26" s="76" t="s">
        <v>126</v>
      </c>
      <c r="P26" s="76" t="s">
        <v>126</v>
      </c>
      <c r="Q26" s="76">
        <v>1</v>
      </c>
      <c r="R26" s="76">
        <v>1</v>
      </c>
      <c r="S26" s="76">
        <v>1</v>
      </c>
      <c r="T26" s="76" t="s">
        <v>126</v>
      </c>
      <c r="U26" s="76" t="s">
        <v>126</v>
      </c>
      <c r="V26" s="345">
        <f t="shared" si="0"/>
        <v>100</v>
      </c>
      <c r="W26" s="345">
        <f t="shared" si="2"/>
        <v>50</v>
      </c>
      <c r="X26" s="345">
        <f t="shared" si="1"/>
        <v>33.333333333333329</v>
      </c>
      <c r="Y26" s="345"/>
      <c r="Z26" s="345"/>
      <c r="AA26" s="165"/>
      <c r="AB26" s="165"/>
    </row>
    <row r="27" spans="1:28" ht="15.75" customHeight="1">
      <c r="A27" s="348">
        <v>17</v>
      </c>
      <c r="B27" s="57" t="s">
        <v>29</v>
      </c>
      <c r="C27" s="33"/>
      <c r="D27" s="33"/>
      <c r="E27" s="33"/>
      <c r="F27" s="33"/>
      <c r="G27" s="38"/>
      <c r="H27" s="38"/>
      <c r="I27" s="38"/>
      <c r="J27" s="38"/>
      <c r="K27" s="38"/>
      <c r="L27" s="38"/>
      <c r="M27" s="33"/>
      <c r="N27" s="33"/>
      <c r="O27" s="33"/>
      <c r="P27" s="33"/>
      <c r="Q27" s="33"/>
      <c r="R27" s="33"/>
      <c r="S27" s="33"/>
      <c r="T27" s="33"/>
      <c r="U27" s="33"/>
      <c r="V27" s="345"/>
      <c r="W27" s="345"/>
      <c r="X27" s="345"/>
      <c r="Y27" s="345"/>
      <c r="Z27" s="345"/>
      <c r="AA27" s="165"/>
      <c r="AB27" s="165"/>
    </row>
    <row r="28" spans="1:28" ht="15.75" customHeight="1">
      <c r="A28" s="348">
        <v>18</v>
      </c>
      <c r="B28" s="57" t="s">
        <v>30</v>
      </c>
      <c r="C28" s="57"/>
      <c r="D28" s="57"/>
      <c r="E28" s="57"/>
      <c r="F28" s="33"/>
      <c r="G28" s="38"/>
      <c r="H28" s="38"/>
      <c r="I28" s="38"/>
      <c r="J28" s="38"/>
      <c r="K28" s="38"/>
      <c r="L28" s="38"/>
      <c r="M28" s="38"/>
      <c r="N28" s="38"/>
      <c r="O28" s="38"/>
      <c r="P28" s="38"/>
      <c r="Q28" s="38"/>
      <c r="R28" s="38"/>
      <c r="S28" s="38"/>
      <c r="T28" s="33"/>
      <c r="U28" s="33"/>
      <c r="V28" s="345"/>
      <c r="W28" s="345"/>
      <c r="X28" s="345"/>
      <c r="Y28" s="345"/>
      <c r="Z28" s="345"/>
      <c r="AA28" s="165"/>
      <c r="AB28" s="165"/>
    </row>
    <row r="29" spans="1:28" ht="47.25" customHeight="1">
      <c r="A29" s="72">
        <v>19</v>
      </c>
      <c r="B29" s="77" t="s">
        <v>31</v>
      </c>
      <c r="C29" s="77"/>
      <c r="D29" s="77"/>
      <c r="E29" s="77" t="s">
        <v>1092</v>
      </c>
      <c r="F29" s="76" t="s">
        <v>969</v>
      </c>
      <c r="G29" s="156">
        <v>3</v>
      </c>
      <c r="H29" s="156">
        <v>9</v>
      </c>
      <c r="I29" s="78"/>
      <c r="J29" s="72"/>
      <c r="K29" s="156" t="s">
        <v>375</v>
      </c>
      <c r="L29" s="78">
        <v>1</v>
      </c>
      <c r="M29" s="78">
        <v>8</v>
      </c>
      <c r="N29" s="78">
        <v>21</v>
      </c>
      <c r="O29" s="72">
        <v>4</v>
      </c>
      <c r="P29" s="76" t="s">
        <v>126</v>
      </c>
      <c r="Q29" s="156">
        <v>1</v>
      </c>
      <c r="R29" s="156">
        <v>8</v>
      </c>
      <c r="S29" s="156">
        <v>0</v>
      </c>
      <c r="T29" s="156">
        <v>0</v>
      </c>
      <c r="U29" s="76" t="s">
        <v>126</v>
      </c>
      <c r="V29" s="345">
        <f t="shared" si="0"/>
        <v>100</v>
      </c>
      <c r="W29" s="345">
        <f t="shared" si="2"/>
        <v>100</v>
      </c>
      <c r="X29" s="345">
        <f t="shared" si="1"/>
        <v>0</v>
      </c>
      <c r="Y29" s="345">
        <f t="shared" si="3"/>
        <v>0</v>
      </c>
      <c r="Z29" s="345"/>
      <c r="AA29" s="165"/>
      <c r="AB29" s="165"/>
    </row>
    <row r="30" spans="1:28" ht="63" customHeight="1">
      <c r="A30" s="72">
        <v>20</v>
      </c>
      <c r="B30" s="77" t="s">
        <v>32</v>
      </c>
      <c r="C30" s="77"/>
      <c r="D30" s="77"/>
      <c r="E30" s="83" t="s">
        <v>1367</v>
      </c>
      <c r="F30" s="72" t="s">
        <v>253</v>
      </c>
      <c r="G30" s="72"/>
      <c r="H30" s="72"/>
      <c r="I30" s="76"/>
      <c r="J30" s="76"/>
      <c r="K30" s="432" t="s">
        <v>375</v>
      </c>
      <c r="L30" s="72">
        <v>1</v>
      </c>
      <c r="M30" s="72">
        <v>4</v>
      </c>
      <c r="N30" s="72">
        <v>6</v>
      </c>
      <c r="O30" s="76" t="s">
        <v>126</v>
      </c>
      <c r="P30" s="76" t="s">
        <v>126</v>
      </c>
      <c r="Q30" s="76">
        <v>1</v>
      </c>
      <c r="R30" s="76">
        <v>1</v>
      </c>
      <c r="S30" s="76">
        <v>1</v>
      </c>
      <c r="T30" s="76" t="s">
        <v>126</v>
      </c>
      <c r="U30" s="76" t="s">
        <v>126</v>
      </c>
      <c r="V30" s="345">
        <f t="shared" si="0"/>
        <v>100</v>
      </c>
      <c r="W30" s="345">
        <f t="shared" si="2"/>
        <v>25</v>
      </c>
      <c r="X30" s="345">
        <f t="shared" si="1"/>
        <v>16.666666666666664</v>
      </c>
      <c r="Y30" s="345"/>
      <c r="Z30" s="345"/>
      <c r="AA30" s="165"/>
      <c r="AB30" s="165"/>
    </row>
    <row r="31" spans="1:28" ht="31.5" customHeight="1">
      <c r="A31" s="72">
        <v>21</v>
      </c>
      <c r="B31" s="77" t="s">
        <v>33</v>
      </c>
      <c r="C31" s="76"/>
      <c r="D31" s="76"/>
      <c r="E31" s="311" t="s">
        <v>420</v>
      </c>
      <c r="F31" s="76" t="s">
        <v>253</v>
      </c>
      <c r="G31" s="76">
        <v>0</v>
      </c>
      <c r="H31" s="76">
        <v>0</v>
      </c>
      <c r="I31" s="432" t="s">
        <v>375</v>
      </c>
      <c r="J31" s="76"/>
      <c r="K31" s="76"/>
      <c r="L31" s="76">
        <v>1</v>
      </c>
      <c r="M31" s="76">
        <v>2</v>
      </c>
      <c r="N31" s="76">
        <v>7</v>
      </c>
      <c r="O31" s="76" t="s">
        <v>126</v>
      </c>
      <c r="P31" s="76" t="s">
        <v>126</v>
      </c>
      <c r="Q31" s="76">
        <v>1</v>
      </c>
      <c r="R31" s="76">
        <v>2</v>
      </c>
      <c r="S31" s="76">
        <v>7</v>
      </c>
      <c r="T31" s="76" t="s">
        <v>126</v>
      </c>
      <c r="U31" s="76" t="s">
        <v>126</v>
      </c>
      <c r="V31" s="345">
        <f t="shared" si="0"/>
        <v>100</v>
      </c>
      <c r="W31" s="345">
        <f t="shared" si="2"/>
        <v>100</v>
      </c>
      <c r="X31" s="345">
        <f t="shared" si="1"/>
        <v>100</v>
      </c>
      <c r="Y31" s="345"/>
      <c r="Z31" s="345"/>
      <c r="AA31" s="165"/>
      <c r="AB31" s="165"/>
    </row>
    <row r="32" spans="1:28" ht="31.5" customHeight="1">
      <c r="A32" s="72">
        <v>22</v>
      </c>
      <c r="B32" s="77" t="s">
        <v>34</v>
      </c>
      <c r="C32" s="72"/>
      <c r="D32" s="72"/>
      <c r="E32" s="83" t="s">
        <v>1368</v>
      </c>
      <c r="F32" s="72" t="s">
        <v>253</v>
      </c>
      <c r="G32" s="78">
        <v>100</v>
      </c>
      <c r="H32" s="78">
        <v>100</v>
      </c>
      <c r="I32" s="78"/>
      <c r="J32" s="78"/>
      <c r="K32" s="78" t="s">
        <v>375</v>
      </c>
      <c r="L32" s="78">
        <v>1</v>
      </c>
      <c r="M32" s="78">
        <v>6</v>
      </c>
      <c r="N32" s="78">
        <v>3</v>
      </c>
      <c r="O32" s="78">
        <v>1</v>
      </c>
      <c r="P32" s="76" t="s">
        <v>126</v>
      </c>
      <c r="Q32" s="78">
        <v>1</v>
      </c>
      <c r="R32" s="78">
        <v>6</v>
      </c>
      <c r="S32" s="78">
        <v>3</v>
      </c>
      <c r="T32" s="78">
        <v>1</v>
      </c>
      <c r="U32" s="76" t="s">
        <v>126</v>
      </c>
      <c r="V32" s="345">
        <f t="shared" si="0"/>
        <v>100</v>
      </c>
      <c r="W32" s="345">
        <f t="shared" si="2"/>
        <v>100</v>
      </c>
      <c r="X32" s="345">
        <f t="shared" si="1"/>
        <v>100</v>
      </c>
      <c r="Y32" s="345">
        <f t="shared" si="3"/>
        <v>100</v>
      </c>
      <c r="Z32" s="345"/>
      <c r="AA32" s="165"/>
      <c r="AB32" s="165"/>
    </row>
    <row r="33" spans="1:28" ht="47.25" customHeight="1">
      <c r="A33" s="72">
        <v>23</v>
      </c>
      <c r="B33" s="77" t="s">
        <v>35</v>
      </c>
      <c r="C33" s="77"/>
      <c r="D33" s="95"/>
      <c r="E33" s="77" t="s">
        <v>213</v>
      </c>
      <c r="F33" s="232" t="s">
        <v>253</v>
      </c>
      <c r="G33" s="78"/>
      <c r="H33" s="78"/>
      <c r="I33" s="78"/>
      <c r="J33" s="78"/>
      <c r="K33" s="232" t="s">
        <v>375</v>
      </c>
      <c r="L33" s="76">
        <v>1</v>
      </c>
      <c r="M33" s="76">
        <v>12</v>
      </c>
      <c r="N33" s="76">
        <v>12</v>
      </c>
      <c r="O33" s="76">
        <v>1</v>
      </c>
      <c r="P33" s="76" t="s">
        <v>126</v>
      </c>
      <c r="Q33" s="76">
        <v>1</v>
      </c>
      <c r="R33" s="76">
        <v>9</v>
      </c>
      <c r="S33" s="76">
        <v>12</v>
      </c>
      <c r="T33" s="76">
        <v>0</v>
      </c>
      <c r="U33" s="76" t="s">
        <v>126</v>
      </c>
      <c r="V33" s="345">
        <f t="shared" si="0"/>
        <v>100</v>
      </c>
      <c r="W33" s="345">
        <f t="shared" si="2"/>
        <v>75</v>
      </c>
      <c r="X33" s="345">
        <f t="shared" si="1"/>
        <v>100</v>
      </c>
      <c r="Y33" s="345">
        <f t="shared" si="3"/>
        <v>0</v>
      </c>
      <c r="Z33" s="345"/>
      <c r="AA33" s="165"/>
      <c r="AB33" s="165"/>
    </row>
    <row r="34" spans="1:28" ht="63" customHeight="1">
      <c r="A34" s="72">
        <v>24</v>
      </c>
      <c r="B34" s="83" t="s">
        <v>37</v>
      </c>
      <c r="C34" s="83"/>
      <c r="D34" s="83"/>
      <c r="E34" s="439" t="s">
        <v>1093</v>
      </c>
      <c r="F34" s="54"/>
      <c r="G34" s="54"/>
      <c r="H34" s="54"/>
      <c r="I34" s="54"/>
      <c r="J34" s="54"/>
      <c r="K34" s="54"/>
      <c r="L34" s="54"/>
      <c r="M34" s="54"/>
      <c r="N34" s="54"/>
      <c r="O34" s="54"/>
      <c r="P34" s="76" t="s">
        <v>126</v>
      </c>
      <c r="Q34" s="54"/>
      <c r="R34" s="54"/>
      <c r="S34" s="54"/>
      <c r="T34" s="54"/>
      <c r="U34" s="76" t="s">
        <v>126</v>
      </c>
      <c r="V34" s="345"/>
      <c r="W34" s="345"/>
      <c r="X34" s="345"/>
      <c r="Y34" s="345"/>
      <c r="Z34" s="345"/>
      <c r="AA34" s="165"/>
      <c r="AB34" s="165"/>
    </row>
    <row r="35" spans="1:28" ht="31.5" customHeight="1">
      <c r="A35" s="72">
        <v>25</v>
      </c>
      <c r="B35" s="77" t="s">
        <v>38</v>
      </c>
      <c r="C35" s="77"/>
      <c r="D35" s="77"/>
      <c r="E35" s="77" t="s">
        <v>420</v>
      </c>
      <c r="F35" s="78" t="s">
        <v>253</v>
      </c>
      <c r="G35" s="78">
        <v>5</v>
      </c>
      <c r="H35" s="78">
        <v>5</v>
      </c>
      <c r="I35" s="78"/>
      <c r="J35" s="76"/>
      <c r="K35" s="432" t="s">
        <v>375</v>
      </c>
      <c r="L35" s="76">
        <v>13</v>
      </c>
      <c r="M35" s="60"/>
      <c r="N35" s="78">
        <v>1</v>
      </c>
      <c r="O35" s="78">
        <v>2</v>
      </c>
      <c r="P35" s="76" t="s">
        <v>126</v>
      </c>
      <c r="Q35" s="78">
        <v>13</v>
      </c>
      <c r="R35" s="62"/>
      <c r="S35" s="78">
        <v>1</v>
      </c>
      <c r="T35" s="78">
        <v>2</v>
      </c>
      <c r="U35" s="76" t="s">
        <v>126</v>
      </c>
      <c r="V35" s="345">
        <f t="shared" si="0"/>
        <v>100</v>
      </c>
      <c r="W35" s="345"/>
      <c r="X35" s="345">
        <f t="shared" si="1"/>
        <v>100</v>
      </c>
      <c r="Y35" s="345">
        <f t="shared" si="3"/>
        <v>100</v>
      </c>
      <c r="Z35" s="345"/>
      <c r="AA35" s="165"/>
      <c r="AB35" s="165"/>
    </row>
    <row r="36" spans="1:28" ht="110.25" customHeight="1">
      <c r="A36" s="72">
        <v>26</v>
      </c>
      <c r="B36" s="77" t="s">
        <v>39</v>
      </c>
      <c r="C36" s="77"/>
      <c r="D36" s="77"/>
      <c r="E36" s="77" t="s">
        <v>519</v>
      </c>
      <c r="F36" s="76" t="s">
        <v>520</v>
      </c>
      <c r="G36" s="76" t="s">
        <v>521</v>
      </c>
      <c r="H36" s="76">
        <v>82.86</v>
      </c>
      <c r="I36" s="60"/>
      <c r="J36" s="60" t="s">
        <v>1098</v>
      </c>
      <c r="K36" s="60"/>
      <c r="L36" s="76">
        <v>4</v>
      </c>
      <c r="M36" s="76">
        <v>32</v>
      </c>
      <c r="N36" s="76">
        <v>35</v>
      </c>
      <c r="O36" s="76">
        <v>13</v>
      </c>
      <c r="P36" s="76" t="s">
        <v>126</v>
      </c>
      <c r="Q36" s="76">
        <v>4</v>
      </c>
      <c r="R36" s="76">
        <v>8</v>
      </c>
      <c r="S36" s="76">
        <v>29</v>
      </c>
      <c r="T36" s="76">
        <v>13</v>
      </c>
      <c r="U36" s="76" t="s">
        <v>126</v>
      </c>
      <c r="V36" s="345">
        <f t="shared" si="0"/>
        <v>100</v>
      </c>
      <c r="W36" s="345">
        <f t="shared" si="2"/>
        <v>25</v>
      </c>
      <c r="X36" s="345">
        <f t="shared" si="1"/>
        <v>82.857142857142861</v>
      </c>
      <c r="Y36" s="345">
        <f t="shared" si="3"/>
        <v>100</v>
      </c>
      <c r="Z36" s="345"/>
      <c r="AA36" s="165"/>
      <c r="AB36" s="165"/>
    </row>
    <row r="37" spans="1:28" ht="15.75" customHeight="1">
      <c r="A37" s="72">
        <v>27</v>
      </c>
      <c r="B37" s="77" t="s">
        <v>40</v>
      </c>
      <c r="C37" s="60"/>
      <c r="D37" s="60"/>
      <c r="E37" s="60"/>
      <c r="F37" s="60"/>
      <c r="G37" s="60"/>
      <c r="H37" s="60"/>
      <c r="I37" s="60"/>
      <c r="J37" s="60"/>
      <c r="K37" s="60"/>
      <c r="L37" s="76">
        <v>2</v>
      </c>
      <c r="M37" s="76">
        <v>10</v>
      </c>
      <c r="N37" s="76">
        <v>4</v>
      </c>
      <c r="O37" s="76" t="s">
        <v>126</v>
      </c>
      <c r="P37" s="76" t="s">
        <v>126</v>
      </c>
      <c r="Q37" s="76">
        <v>2</v>
      </c>
      <c r="R37" s="76">
        <v>10</v>
      </c>
      <c r="S37" s="76">
        <v>3</v>
      </c>
      <c r="T37" s="76" t="s">
        <v>126</v>
      </c>
      <c r="U37" s="76" t="s">
        <v>126</v>
      </c>
      <c r="V37" s="345">
        <f t="shared" si="0"/>
        <v>100</v>
      </c>
      <c r="W37" s="345">
        <f t="shared" si="2"/>
        <v>100</v>
      </c>
      <c r="X37" s="345">
        <f t="shared" si="1"/>
        <v>75</v>
      </c>
      <c r="Y37" s="345"/>
      <c r="Z37" s="345"/>
      <c r="AA37" s="165"/>
      <c r="AB37" s="165"/>
    </row>
    <row r="38" spans="1:28" ht="47.25" customHeight="1">
      <c r="A38" s="72">
        <v>28</v>
      </c>
      <c r="B38" s="77" t="s">
        <v>41</v>
      </c>
      <c r="C38" s="77"/>
      <c r="D38" s="77"/>
      <c r="E38" s="77" t="s">
        <v>1094</v>
      </c>
      <c r="F38" s="76" t="s">
        <v>253</v>
      </c>
      <c r="G38" s="76" t="s">
        <v>1095</v>
      </c>
      <c r="H38" s="76" t="s">
        <v>1095</v>
      </c>
      <c r="I38" s="432" t="s">
        <v>375</v>
      </c>
      <c r="J38" s="77"/>
      <c r="K38" s="77"/>
      <c r="L38" s="76">
        <v>1</v>
      </c>
      <c r="M38" s="76">
        <v>7</v>
      </c>
      <c r="N38" s="76">
        <v>26</v>
      </c>
      <c r="O38" s="76">
        <v>5</v>
      </c>
      <c r="P38" s="76" t="s">
        <v>126</v>
      </c>
      <c r="Q38" s="76">
        <v>1</v>
      </c>
      <c r="R38" s="76">
        <v>2</v>
      </c>
      <c r="S38" s="76">
        <v>2</v>
      </c>
      <c r="T38" s="76">
        <v>5</v>
      </c>
      <c r="U38" s="76" t="s">
        <v>126</v>
      </c>
      <c r="V38" s="345">
        <f t="shared" si="0"/>
        <v>100</v>
      </c>
      <c r="W38" s="345">
        <f t="shared" si="2"/>
        <v>28.571428571428569</v>
      </c>
      <c r="X38" s="345">
        <f t="shared" si="1"/>
        <v>7.6923076923076925</v>
      </c>
      <c r="Y38" s="345">
        <f t="shared" si="3"/>
        <v>100</v>
      </c>
      <c r="Z38" s="345"/>
      <c r="AA38" s="165"/>
      <c r="AB38" s="165"/>
    </row>
    <row r="39" spans="1:28" ht="15.75" customHeight="1">
      <c r="A39" s="72">
        <v>29</v>
      </c>
      <c r="B39" s="77" t="s">
        <v>42</v>
      </c>
      <c r="C39" s="77"/>
      <c r="D39" s="432" t="s">
        <v>375</v>
      </c>
      <c r="E39" s="77"/>
      <c r="F39" s="76"/>
      <c r="G39" s="78"/>
      <c r="H39" s="78"/>
      <c r="I39" s="76"/>
      <c r="J39" s="76"/>
      <c r="K39" s="432" t="s">
        <v>375</v>
      </c>
      <c r="L39" s="76">
        <v>1</v>
      </c>
      <c r="M39" s="76">
        <v>10</v>
      </c>
      <c r="N39" s="76">
        <v>33</v>
      </c>
      <c r="O39" s="76">
        <v>1</v>
      </c>
      <c r="P39" s="76" t="s">
        <v>126</v>
      </c>
      <c r="Q39" s="76">
        <v>1</v>
      </c>
      <c r="R39" s="76">
        <v>10</v>
      </c>
      <c r="S39" s="76">
        <v>33</v>
      </c>
      <c r="T39" s="76">
        <v>1</v>
      </c>
      <c r="U39" s="76" t="s">
        <v>126</v>
      </c>
      <c r="V39" s="345">
        <f t="shared" si="0"/>
        <v>100</v>
      </c>
      <c r="W39" s="345">
        <f t="shared" si="2"/>
        <v>100</v>
      </c>
      <c r="X39" s="345">
        <f t="shared" si="1"/>
        <v>100</v>
      </c>
      <c r="Y39" s="345">
        <f t="shared" si="3"/>
        <v>100</v>
      </c>
      <c r="Z39" s="345"/>
      <c r="AA39" s="165"/>
      <c r="AB39" s="165"/>
    </row>
    <row r="40" spans="1:28" ht="15.75">
      <c r="A40" s="72">
        <v>30</v>
      </c>
      <c r="B40" s="77" t="s">
        <v>43</v>
      </c>
      <c r="C40" s="432" t="s">
        <v>375</v>
      </c>
      <c r="D40" s="77"/>
      <c r="E40" s="76"/>
      <c r="F40" s="76"/>
      <c r="G40" s="78"/>
      <c r="H40" s="78"/>
      <c r="I40" s="78"/>
      <c r="J40" s="78"/>
      <c r="K40" s="432" t="s">
        <v>375</v>
      </c>
      <c r="L40" s="76">
        <v>2</v>
      </c>
      <c r="M40" s="76">
        <v>5</v>
      </c>
      <c r="N40" s="76">
        <v>22</v>
      </c>
      <c r="O40" s="76" t="s">
        <v>126</v>
      </c>
      <c r="P40" s="76" t="s">
        <v>126</v>
      </c>
      <c r="Q40" s="76">
        <v>0</v>
      </c>
      <c r="R40" s="76">
        <v>2</v>
      </c>
      <c r="S40" s="76">
        <v>4</v>
      </c>
      <c r="T40" s="76" t="s">
        <v>126</v>
      </c>
      <c r="U40" s="76" t="s">
        <v>126</v>
      </c>
      <c r="V40" s="345">
        <f t="shared" si="0"/>
        <v>0</v>
      </c>
      <c r="W40" s="345">
        <f t="shared" si="2"/>
        <v>40</v>
      </c>
      <c r="X40" s="345">
        <f t="shared" si="1"/>
        <v>18.181818181818183</v>
      </c>
      <c r="Y40" s="345"/>
      <c r="Z40" s="345"/>
      <c r="AA40" s="165"/>
      <c r="AB40" s="165"/>
    </row>
    <row r="41" spans="1:28" ht="94.5" customHeight="1">
      <c r="A41" s="72">
        <v>31</v>
      </c>
      <c r="B41" s="77" t="s">
        <v>44</v>
      </c>
      <c r="C41" s="77"/>
      <c r="D41" s="77"/>
      <c r="E41" s="77" t="s">
        <v>1096</v>
      </c>
      <c r="F41" s="76" t="s">
        <v>253</v>
      </c>
      <c r="G41" s="76">
        <v>100</v>
      </c>
      <c r="H41" s="76">
        <v>100</v>
      </c>
      <c r="I41" s="432" t="s">
        <v>375</v>
      </c>
      <c r="J41" s="76"/>
      <c r="K41" s="78"/>
      <c r="L41" s="76">
        <v>2</v>
      </c>
      <c r="M41" s="76">
        <v>1</v>
      </c>
      <c r="N41" s="76">
        <v>1</v>
      </c>
      <c r="O41" s="76">
        <v>2</v>
      </c>
      <c r="P41" s="76" t="s">
        <v>126</v>
      </c>
      <c r="Q41" s="76">
        <v>2</v>
      </c>
      <c r="R41" s="76">
        <v>1</v>
      </c>
      <c r="S41" s="76">
        <v>1</v>
      </c>
      <c r="T41" s="76">
        <v>0</v>
      </c>
      <c r="U41" s="76" t="s">
        <v>126</v>
      </c>
      <c r="V41" s="345">
        <f t="shared" si="0"/>
        <v>100</v>
      </c>
      <c r="W41" s="345">
        <f t="shared" si="2"/>
        <v>100</v>
      </c>
      <c r="X41" s="345">
        <f t="shared" si="1"/>
        <v>100</v>
      </c>
      <c r="Y41" s="345">
        <f t="shared" si="3"/>
        <v>0</v>
      </c>
      <c r="Z41" s="345"/>
      <c r="AA41" s="165"/>
      <c r="AB41" s="165"/>
    </row>
    <row r="42" spans="1:28" ht="15.75" customHeight="1">
      <c r="A42" s="348">
        <v>32</v>
      </c>
      <c r="B42" s="57" t="s">
        <v>45</v>
      </c>
      <c r="C42" s="57"/>
      <c r="D42" s="57"/>
      <c r="E42" s="57"/>
      <c r="F42" s="33"/>
      <c r="G42" s="38"/>
      <c r="H42" s="38"/>
      <c r="I42" s="38"/>
      <c r="J42" s="38"/>
      <c r="K42" s="38"/>
      <c r="L42" s="38"/>
      <c r="M42" s="38"/>
      <c r="N42" s="38"/>
      <c r="O42" s="38"/>
      <c r="P42" s="38"/>
      <c r="Q42" s="38"/>
      <c r="R42" s="38"/>
      <c r="S42" s="38"/>
      <c r="T42" s="38"/>
      <c r="U42" s="38"/>
      <c r="V42" s="345"/>
      <c r="W42" s="345"/>
      <c r="X42" s="345"/>
      <c r="Y42" s="345"/>
      <c r="Z42" s="345"/>
      <c r="AA42" s="165"/>
      <c r="AB42" s="165"/>
    </row>
    <row r="43" spans="1:28" ht="39.75" customHeight="1">
      <c r="A43" s="72">
        <v>33</v>
      </c>
      <c r="B43" s="77" t="s">
        <v>46</v>
      </c>
      <c r="C43" s="77"/>
      <c r="D43" s="77"/>
      <c r="E43" s="77" t="s">
        <v>380</v>
      </c>
      <c r="F43" s="60"/>
      <c r="G43" s="62"/>
      <c r="H43" s="62"/>
      <c r="I43" s="78"/>
      <c r="J43" s="78"/>
      <c r="K43" s="432" t="s">
        <v>375</v>
      </c>
      <c r="L43" s="76">
        <v>3</v>
      </c>
      <c r="M43" s="76">
        <v>8</v>
      </c>
      <c r="N43" s="76" t="s">
        <v>126</v>
      </c>
      <c r="O43" s="76">
        <v>12</v>
      </c>
      <c r="P43" s="76" t="s">
        <v>126</v>
      </c>
      <c r="Q43" s="76">
        <v>3</v>
      </c>
      <c r="R43" s="76">
        <v>8</v>
      </c>
      <c r="S43" s="76" t="s">
        <v>126</v>
      </c>
      <c r="T43" s="76">
        <v>6</v>
      </c>
      <c r="U43" s="76" t="s">
        <v>126</v>
      </c>
      <c r="V43" s="345">
        <f t="shared" si="0"/>
        <v>100</v>
      </c>
      <c r="W43" s="345">
        <f t="shared" si="2"/>
        <v>100</v>
      </c>
      <c r="X43" s="345"/>
      <c r="Y43" s="345">
        <f t="shared" si="3"/>
        <v>50</v>
      </c>
      <c r="Z43" s="345"/>
      <c r="AA43" s="165"/>
      <c r="AB43" s="165"/>
    </row>
    <row r="44" spans="1:28" ht="31.5" customHeight="1">
      <c r="A44" s="72">
        <v>34</v>
      </c>
      <c r="B44" s="77" t="s">
        <v>47</v>
      </c>
      <c r="C44" s="77"/>
      <c r="D44" s="77"/>
      <c r="E44" s="77" t="s">
        <v>309</v>
      </c>
      <c r="F44" s="76" t="s">
        <v>253</v>
      </c>
      <c r="G44" s="78" t="s">
        <v>310</v>
      </c>
      <c r="H44" s="78">
        <v>20</v>
      </c>
      <c r="I44" s="78"/>
      <c r="J44" s="78"/>
      <c r="K44" s="78" t="s">
        <v>375</v>
      </c>
      <c r="L44" s="78">
        <v>1</v>
      </c>
      <c r="M44" s="78">
        <v>1</v>
      </c>
      <c r="N44" s="78">
        <v>1</v>
      </c>
      <c r="O44" s="62"/>
      <c r="P44" s="78" t="s">
        <v>126</v>
      </c>
      <c r="Q44" s="78">
        <v>1</v>
      </c>
      <c r="R44" s="78">
        <v>1</v>
      </c>
      <c r="S44" s="78">
        <v>1</v>
      </c>
      <c r="T44" s="62"/>
      <c r="U44" s="78" t="s">
        <v>126</v>
      </c>
      <c r="V44" s="345">
        <f t="shared" si="0"/>
        <v>100</v>
      </c>
      <c r="W44" s="345">
        <f t="shared" si="2"/>
        <v>100</v>
      </c>
      <c r="X44" s="345">
        <f t="shared" si="1"/>
        <v>100</v>
      </c>
      <c r="Y44" s="345"/>
      <c r="Z44" s="345"/>
      <c r="AA44" s="165"/>
      <c r="AB44" s="165"/>
    </row>
    <row r="45" spans="1:28" ht="47.25" customHeight="1">
      <c r="A45" s="72">
        <v>35</v>
      </c>
      <c r="B45" s="77" t="s">
        <v>48</v>
      </c>
      <c r="C45" s="154"/>
      <c r="D45" s="154"/>
      <c r="E45" s="154" t="s">
        <v>329</v>
      </c>
      <c r="F45" s="114" t="s">
        <v>253</v>
      </c>
      <c r="G45" s="114">
        <v>100</v>
      </c>
      <c r="H45" s="114">
        <f>(Q45+R45+S45)/(L45+M45+N45)*100</f>
        <v>100</v>
      </c>
      <c r="I45" s="114"/>
      <c r="J45" s="114"/>
      <c r="K45" s="114" t="s">
        <v>375</v>
      </c>
      <c r="L45" s="114">
        <v>2</v>
      </c>
      <c r="M45" s="114">
        <v>3</v>
      </c>
      <c r="N45" s="114">
        <v>13</v>
      </c>
      <c r="O45" s="114" t="s">
        <v>126</v>
      </c>
      <c r="P45" s="114" t="s">
        <v>126</v>
      </c>
      <c r="Q45" s="114">
        <v>2</v>
      </c>
      <c r="R45" s="114">
        <v>3</v>
      </c>
      <c r="S45" s="114">
        <v>13</v>
      </c>
      <c r="T45" s="114" t="s">
        <v>126</v>
      </c>
      <c r="U45" s="114" t="s">
        <v>126</v>
      </c>
      <c r="V45" s="345">
        <f t="shared" si="0"/>
        <v>100</v>
      </c>
      <c r="W45" s="345">
        <f t="shared" si="2"/>
        <v>100</v>
      </c>
      <c r="X45" s="345">
        <f t="shared" si="1"/>
        <v>100</v>
      </c>
      <c r="Y45" s="345"/>
      <c r="Z45" s="345"/>
      <c r="AA45" s="165"/>
      <c r="AB45" s="165"/>
    </row>
    <row r="46" spans="1:28" ht="15.75" customHeight="1">
      <c r="A46" s="348">
        <v>36</v>
      </c>
      <c r="B46" s="57" t="s">
        <v>49</v>
      </c>
      <c r="C46" s="57"/>
      <c r="D46" s="57"/>
      <c r="E46" s="57"/>
      <c r="F46" s="33"/>
      <c r="G46" s="33"/>
      <c r="H46" s="33"/>
      <c r="I46" s="33"/>
      <c r="J46" s="33"/>
      <c r="K46" s="33"/>
      <c r="L46" s="33"/>
      <c r="M46" s="33"/>
      <c r="N46" s="33"/>
      <c r="O46" s="33"/>
      <c r="P46" s="33"/>
      <c r="Q46" s="33"/>
      <c r="R46" s="33"/>
      <c r="S46" s="33"/>
      <c r="T46" s="33"/>
      <c r="U46" s="33"/>
      <c r="V46" s="345"/>
      <c r="W46" s="345"/>
      <c r="X46" s="345"/>
      <c r="Y46" s="345"/>
      <c r="Z46" s="345"/>
      <c r="AA46" s="165"/>
      <c r="AB46" s="165"/>
    </row>
    <row r="47" spans="1:28" ht="63" customHeight="1">
      <c r="A47" s="72">
        <v>37</v>
      </c>
      <c r="B47" s="77" t="s">
        <v>50</v>
      </c>
      <c r="C47" s="76"/>
      <c r="D47" s="76"/>
      <c r="E47" s="83" t="s">
        <v>1099</v>
      </c>
      <c r="F47" s="78" t="s">
        <v>253</v>
      </c>
      <c r="G47" s="78"/>
      <c r="H47" s="78">
        <v>72</v>
      </c>
      <c r="I47" s="78"/>
      <c r="J47" s="78"/>
      <c r="K47" s="78" t="s">
        <v>375</v>
      </c>
      <c r="L47" s="62"/>
      <c r="M47" s="78">
        <v>3</v>
      </c>
      <c r="N47" s="78">
        <v>15</v>
      </c>
      <c r="O47" s="62"/>
      <c r="P47" s="114" t="s">
        <v>126</v>
      </c>
      <c r="Q47" s="62"/>
      <c r="R47" s="78">
        <v>3</v>
      </c>
      <c r="S47" s="78">
        <v>10</v>
      </c>
      <c r="T47" s="62"/>
      <c r="U47" s="76" t="s">
        <v>126</v>
      </c>
      <c r="V47" s="345"/>
      <c r="W47" s="345">
        <f t="shared" si="2"/>
        <v>100</v>
      </c>
      <c r="X47" s="345">
        <f t="shared" si="1"/>
        <v>66.666666666666657</v>
      </c>
      <c r="Y47" s="345"/>
      <c r="Z47" s="345"/>
      <c r="AA47" s="165"/>
      <c r="AB47" s="165"/>
    </row>
    <row r="48" spans="1:28" ht="15.75" customHeight="1">
      <c r="A48" s="72">
        <v>38</v>
      </c>
      <c r="B48" s="77" t="s">
        <v>51</v>
      </c>
      <c r="C48" s="77"/>
      <c r="D48" s="432" t="s">
        <v>375</v>
      </c>
      <c r="E48" s="77"/>
      <c r="F48" s="76"/>
      <c r="G48" s="78"/>
      <c r="H48" s="78"/>
      <c r="I48" s="78"/>
      <c r="J48" s="78"/>
      <c r="K48" s="78" t="s">
        <v>375</v>
      </c>
      <c r="L48" s="76">
        <v>1</v>
      </c>
      <c r="M48" s="76">
        <v>2</v>
      </c>
      <c r="N48" s="76">
        <v>14</v>
      </c>
      <c r="O48" s="60">
        <v>0</v>
      </c>
      <c r="P48" s="454" t="s">
        <v>126</v>
      </c>
      <c r="Q48" s="76">
        <v>1</v>
      </c>
      <c r="R48" s="76">
        <v>2</v>
      </c>
      <c r="S48" s="76">
        <v>14</v>
      </c>
      <c r="T48" s="60">
        <v>0</v>
      </c>
      <c r="U48" s="454" t="s">
        <v>126</v>
      </c>
      <c r="V48" s="345">
        <f t="shared" si="0"/>
        <v>100</v>
      </c>
      <c r="W48" s="345">
        <f t="shared" si="2"/>
        <v>100</v>
      </c>
      <c r="X48" s="345">
        <f t="shared" si="1"/>
        <v>100</v>
      </c>
      <c r="Y48" s="345"/>
      <c r="Z48" s="345"/>
      <c r="AA48" s="165"/>
      <c r="AB48" s="165"/>
    </row>
    <row r="49" spans="1:28" ht="15.75" customHeight="1">
      <c r="A49" s="72">
        <v>39</v>
      </c>
      <c r="B49" s="77" t="s">
        <v>52</v>
      </c>
      <c r="C49" s="101" t="s">
        <v>375</v>
      </c>
      <c r="D49" s="133"/>
      <c r="E49" s="133"/>
      <c r="F49" s="101"/>
      <c r="G49" s="143"/>
      <c r="H49" s="143"/>
      <c r="I49" s="143"/>
      <c r="J49" s="143"/>
      <c r="K49" s="143" t="s">
        <v>375</v>
      </c>
      <c r="L49" s="143">
        <v>3</v>
      </c>
      <c r="M49" s="143">
        <v>3</v>
      </c>
      <c r="N49" s="235">
        <v>3</v>
      </c>
      <c r="O49" s="143">
        <v>3</v>
      </c>
      <c r="P49" s="76" t="s">
        <v>126</v>
      </c>
      <c r="Q49" s="143">
        <v>3</v>
      </c>
      <c r="R49" s="143">
        <v>3</v>
      </c>
      <c r="S49" s="143">
        <v>3</v>
      </c>
      <c r="T49" s="317"/>
      <c r="U49" s="76" t="s">
        <v>126</v>
      </c>
      <c r="V49" s="345">
        <f t="shared" si="0"/>
        <v>100</v>
      </c>
      <c r="W49" s="345">
        <f t="shared" si="2"/>
        <v>100</v>
      </c>
      <c r="X49" s="345">
        <f t="shared" si="1"/>
        <v>100</v>
      </c>
      <c r="Y49" s="345">
        <f t="shared" si="3"/>
        <v>0</v>
      </c>
      <c r="Z49" s="345"/>
      <c r="AA49" s="165"/>
      <c r="AB49" s="165"/>
    </row>
    <row r="50" spans="1:28" ht="15.75" customHeight="1">
      <c r="A50" s="72">
        <v>40</v>
      </c>
      <c r="B50" s="77" t="s">
        <v>53</v>
      </c>
      <c r="C50" s="432" t="s">
        <v>375</v>
      </c>
      <c r="D50" s="77"/>
      <c r="E50" s="77"/>
      <c r="F50" s="76"/>
      <c r="G50" s="78"/>
      <c r="H50" s="78"/>
      <c r="I50" s="432" t="s">
        <v>375</v>
      </c>
      <c r="J50" s="76"/>
      <c r="K50" s="76"/>
      <c r="L50" s="76">
        <v>1</v>
      </c>
      <c r="M50" s="76">
        <v>2</v>
      </c>
      <c r="N50" s="76">
        <v>13</v>
      </c>
      <c r="O50" s="60">
        <v>0</v>
      </c>
      <c r="P50" s="76" t="s">
        <v>126</v>
      </c>
      <c r="Q50" s="76">
        <v>1</v>
      </c>
      <c r="R50" s="76">
        <v>2</v>
      </c>
      <c r="S50" s="76">
        <v>8</v>
      </c>
      <c r="T50" s="60">
        <v>0</v>
      </c>
      <c r="U50" s="76" t="s">
        <v>126</v>
      </c>
      <c r="V50" s="345">
        <f t="shared" si="0"/>
        <v>100</v>
      </c>
      <c r="W50" s="345">
        <f t="shared" si="2"/>
        <v>100</v>
      </c>
      <c r="X50" s="345">
        <f t="shared" si="1"/>
        <v>61.53846153846154</v>
      </c>
      <c r="Y50" s="345"/>
      <c r="Z50" s="345"/>
      <c r="AA50" s="165"/>
      <c r="AB50" s="165"/>
    </row>
    <row r="51" spans="1:28" ht="15.75" customHeight="1">
      <c r="A51" s="72">
        <v>41</v>
      </c>
      <c r="B51" s="77" t="s">
        <v>54</v>
      </c>
      <c r="C51" s="432" t="s">
        <v>375</v>
      </c>
      <c r="D51" s="77"/>
      <c r="E51" s="77"/>
      <c r="F51" s="76"/>
      <c r="G51" s="76"/>
      <c r="H51" s="76"/>
      <c r="I51" s="76"/>
      <c r="J51" s="76"/>
      <c r="K51" s="432" t="s">
        <v>375</v>
      </c>
      <c r="L51" s="76">
        <v>1</v>
      </c>
      <c r="M51" s="76">
        <v>2</v>
      </c>
      <c r="N51" s="76">
        <v>1</v>
      </c>
      <c r="O51" s="76" t="s">
        <v>126</v>
      </c>
      <c r="P51" s="76" t="s">
        <v>126</v>
      </c>
      <c r="Q51" s="76">
        <v>1</v>
      </c>
      <c r="R51" s="76">
        <v>2</v>
      </c>
      <c r="S51" s="76">
        <v>1</v>
      </c>
      <c r="T51" s="76" t="s">
        <v>126</v>
      </c>
      <c r="U51" s="76" t="s">
        <v>126</v>
      </c>
      <c r="V51" s="345">
        <f t="shared" si="0"/>
        <v>100</v>
      </c>
      <c r="W51" s="345">
        <f t="shared" si="2"/>
        <v>100</v>
      </c>
      <c r="X51" s="345">
        <f t="shared" si="1"/>
        <v>100</v>
      </c>
      <c r="Y51" s="345"/>
      <c r="Z51" s="345"/>
      <c r="AA51" s="165"/>
      <c r="AB51" s="165"/>
    </row>
    <row r="52" spans="1:28" ht="15.75">
      <c r="A52" s="72">
        <v>42</v>
      </c>
      <c r="B52" s="77" t="s">
        <v>55</v>
      </c>
      <c r="C52" s="77"/>
      <c r="D52" s="432" t="s">
        <v>375</v>
      </c>
      <c r="E52" s="77"/>
      <c r="F52" s="76"/>
      <c r="G52" s="78"/>
      <c r="H52" s="78"/>
      <c r="I52" s="78"/>
      <c r="J52" s="78"/>
      <c r="K52" s="432" t="s">
        <v>375</v>
      </c>
      <c r="L52" s="78">
        <v>8</v>
      </c>
      <c r="M52" s="78">
        <v>33</v>
      </c>
      <c r="N52" s="78">
        <v>7</v>
      </c>
      <c r="O52" s="78">
        <v>142</v>
      </c>
      <c r="P52" s="72" t="s">
        <v>126</v>
      </c>
      <c r="Q52" s="78">
        <v>4</v>
      </c>
      <c r="R52" s="78">
        <v>5</v>
      </c>
      <c r="S52" s="78">
        <v>1</v>
      </c>
      <c r="T52" s="62"/>
      <c r="U52" s="72" t="s">
        <v>126</v>
      </c>
      <c r="V52" s="345">
        <f t="shared" si="0"/>
        <v>50</v>
      </c>
      <c r="W52" s="345">
        <f t="shared" si="2"/>
        <v>15.151515151515152</v>
      </c>
      <c r="X52" s="345">
        <f t="shared" si="1"/>
        <v>14.285714285714285</v>
      </c>
      <c r="Y52" s="345">
        <f t="shared" si="3"/>
        <v>0</v>
      </c>
      <c r="Z52" s="345"/>
      <c r="AA52" s="165"/>
      <c r="AB52" s="165"/>
    </row>
    <row r="53" spans="1:28" ht="63" customHeight="1">
      <c r="A53" s="72">
        <v>43</v>
      </c>
      <c r="B53" s="77" t="s">
        <v>56</v>
      </c>
      <c r="C53" s="77"/>
      <c r="D53" s="77"/>
      <c r="E53" s="77" t="s">
        <v>1097</v>
      </c>
      <c r="F53" s="76" t="s">
        <v>253</v>
      </c>
      <c r="G53" s="76">
        <v>100</v>
      </c>
      <c r="H53" s="76">
        <v>100</v>
      </c>
      <c r="I53" s="76"/>
      <c r="J53" s="76"/>
      <c r="K53" s="432" t="s">
        <v>375</v>
      </c>
      <c r="L53" s="76">
        <v>1</v>
      </c>
      <c r="M53" s="76">
        <v>6</v>
      </c>
      <c r="N53" s="76">
        <v>3</v>
      </c>
      <c r="O53" s="76">
        <v>1</v>
      </c>
      <c r="P53" s="76" t="s">
        <v>126</v>
      </c>
      <c r="Q53" s="76">
        <v>1</v>
      </c>
      <c r="R53" s="76">
        <v>6</v>
      </c>
      <c r="S53" s="76">
        <v>3</v>
      </c>
      <c r="T53" s="76">
        <v>1</v>
      </c>
      <c r="U53" s="76" t="s">
        <v>126</v>
      </c>
      <c r="V53" s="345">
        <f t="shared" si="0"/>
        <v>100</v>
      </c>
      <c r="W53" s="345">
        <f t="shared" si="2"/>
        <v>100</v>
      </c>
      <c r="X53" s="345">
        <f t="shared" si="1"/>
        <v>100</v>
      </c>
      <c r="Y53" s="345">
        <f t="shared" si="3"/>
        <v>100</v>
      </c>
      <c r="Z53" s="345"/>
      <c r="AA53" s="165"/>
      <c r="AB53" s="165"/>
    </row>
    <row r="54" spans="1:28" ht="47.25" customHeight="1">
      <c r="A54" s="72">
        <v>44</v>
      </c>
      <c r="B54" s="77" t="s">
        <v>57</v>
      </c>
      <c r="C54" s="77"/>
      <c r="D54" s="77"/>
      <c r="E54" s="77" t="s">
        <v>817</v>
      </c>
      <c r="F54" s="76" t="s">
        <v>253</v>
      </c>
      <c r="G54" s="76"/>
      <c r="H54" s="76"/>
      <c r="I54" s="76"/>
      <c r="J54" s="76"/>
      <c r="K54" s="432" t="s">
        <v>375</v>
      </c>
      <c r="L54" s="76">
        <v>1</v>
      </c>
      <c r="M54" s="76">
        <v>23</v>
      </c>
      <c r="N54" s="76">
        <v>33</v>
      </c>
      <c r="O54" s="76" t="s">
        <v>126</v>
      </c>
      <c r="P54" s="76" t="s">
        <v>126</v>
      </c>
      <c r="Q54" s="76">
        <v>1</v>
      </c>
      <c r="R54" s="76">
        <v>9</v>
      </c>
      <c r="S54" s="76">
        <v>27</v>
      </c>
      <c r="T54" s="76" t="s">
        <v>126</v>
      </c>
      <c r="U54" s="76" t="s">
        <v>126</v>
      </c>
      <c r="V54" s="345">
        <f t="shared" si="0"/>
        <v>100</v>
      </c>
      <c r="W54" s="345">
        <f t="shared" si="2"/>
        <v>39.130434782608695</v>
      </c>
      <c r="X54" s="345">
        <f t="shared" si="1"/>
        <v>81.818181818181827</v>
      </c>
      <c r="Y54" s="345"/>
      <c r="Z54" s="345"/>
      <c r="AA54" s="165"/>
      <c r="AB54" s="165"/>
    </row>
    <row r="55" spans="1:28" ht="346.5" customHeight="1">
      <c r="A55" s="72">
        <v>45</v>
      </c>
      <c r="B55" s="77" t="s">
        <v>58</v>
      </c>
      <c r="C55" s="77"/>
      <c r="D55" s="432"/>
      <c r="E55" s="77" t="s">
        <v>550</v>
      </c>
      <c r="F55" s="76" t="s">
        <v>551</v>
      </c>
      <c r="G55" s="72" t="s">
        <v>552</v>
      </c>
      <c r="H55" s="72" t="s">
        <v>552</v>
      </c>
      <c r="I55" s="78"/>
      <c r="J55" s="83"/>
      <c r="K55" s="78" t="s">
        <v>375</v>
      </c>
      <c r="L55" s="78">
        <v>2</v>
      </c>
      <c r="M55" s="78">
        <v>10</v>
      </c>
      <c r="N55" s="78">
        <v>15</v>
      </c>
      <c r="O55" s="78" t="s">
        <v>126</v>
      </c>
      <c r="P55" s="78" t="s">
        <v>126</v>
      </c>
      <c r="Q55" s="78">
        <v>2</v>
      </c>
      <c r="R55" s="78">
        <v>10</v>
      </c>
      <c r="S55" s="78">
        <v>15</v>
      </c>
      <c r="T55" s="78" t="s">
        <v>126</v>
      </c>
      <c r="U55" s="78" t="s">
        <v>126</v>
      </c>
      <c r="V55" s="345">
        <f t="shared" si="0"/>
        <v>100</v>
      </c>
      <c r="W55" s="345">
        <f t="shared" si="2"/>
        <v>100</v>
      </c>
      <c r="X55" s="345">
        <f t="shared" si="1"/>
        <v>100</v>
      </c>
      <c r="Y55" s="345"/>
      <c r="Z55" s="345"/>
      <c r="AA55" s="165"/>
      <c r="AB55" s="165"/>
    </row>
    <row r="56" spans="1:28" ht="31.5" customHeight="1">
      <c r="A56" s="72">
        <v>46</v>
      </c>
      <c r="B56" s="77" t="s">
        <v>59</v>
      </c>
      <c r="C56" s="76"/>
      <c r="D56" s="76"/>
      <c r="E56" s="77" t="s">
        <v>435</v>
      </c>
      <c r="F56" s="76" t="s">
        <v>253</v>
      </c>
      <c r="G56" s="76" t="s">
        <v>434</v>
      </c>
      <c r="H56" s="76">
        <v>100</v>
      </c>
      <c r="I56" s="76"/>
      <c r="J56" s="76"/>
      <c r="K56" s="432" t="s">
        <v>375</v>
      </c>
      <c r="L56" s="76">
        <v>1</v>
      </c>
      <c r="M56" s="76">
        <v>1</v>
      </c>
      <c r="N56" s="76">
        <v>3</v>
      </c>
      <c r="O56" s="76" t="s">
        <v>126</v>
      </c>
      <c r="P56" s="76" t="s">
        <v>126</v>
      </c>
      <c r="Q56" s="76">
        <v>1</v>
      </c>
      <c r="R56" s="76">
        <v>1</v>
      </c>
      <c r="S56" s="76">
        <v>3</v>
      </c>
      <c r="T56" s="76" t="s">
        <v>126</v>
      </c>
      <c r="U56" s="76" t="s">
        <v>126</v>
      </c>
      <c r="V56" s="345">
        <f t="shared" si="0"/>
        <v>100</v>
      </c>
      <c r="W56" s="345">
        <f t="shared" si="2"/>
        <v>100</v>
      </c>
      <c r="X56" s="345">
        <f t="shared" si="1"/>
        <v>100</v>
      </c>
      <c r="Y56" s="345"/>
      <c r="Z56" s="345"/>
      <c r="AA56" s="165"/>
      <c r="AB56" s="165"/>
    </row>
    <row r="57" spans="1:28" ht="31.5" customHeight="1">
      <c r="A57" s="72">
        <v>47</v>
      </c>
      <c r="B57" s="77" t="s">
        <v>60</v>
      </c>
      <c r="C57" s="76"/>
      <c r="D57" s="76"/>
      <c r="E57" s="83" t="s">
        <v>453</v>
      </c>
      <c r="F57" s="60"/>
      <c r="G57" s="62"/>
      <c r="H57" s="62"/>
      <c r="I57" s="78"/>
      <c r="J57" s="78"/>
      <c r="K57" s="432" t="s">
        <v>375</v>
      </c>
      <c r="L57" s="76">
        <v>1</v>
      </c>
      <c r="M57" s="72">
        <v>11</v>
      </c>
      <c r="N57" s="76">
        <v>9</v>
      </c>
      <c r="O57" s="76">
        <v>1</v>
      </c>
      <c r="P57" s="76" t="s">
        <v>126</v>
      </c>
      <c r="Q57" s="76">
        <v>1</v>
      </c>
      <c r="R57" s="72">
        <v>8</v>
      </c>
      <c r="S57" s="76">
        <v>5</v>
      </c>
      <c r="T57" s="76">
        <v>1</v>
      </c>
      <c r="U57" s="76" t="s">
        <v>126</v>
      </c>
      <c r="V57" s="345">
        <f t="shared" si="0"/>
        <v>100</v>
      </c>
      <c r="W57" s="345">
        <f t="shared" si="2"/>
        <v>72.727272727272734</v>
      </c>
      <c r="X57" s="345">
        <f t="shared" si="1"/>
        <v>55.555555555555557</v>
      </c>
      <c r="Y57" s="345">
        <f t="shared" si="3"/>
        <v>100</v>
      </c>
      <c r="Z57" s="345"/>
      <c r="AA57" s="165"/>
      <c r="AB57" s="165"/>
    </row>
    <row r="58" spans="1:28" ht="15.75" customHeight="1">
      <c r="A58" s="72">
        <v>48</v>
      </c>
      <c r="B58" s="77" t="s">
        <v>61</v>
      </c>
      <c r="C58" s="61"/>
      <c r="D58" s="61"/>
      <c r="E58" s="61"/>
      <c r="F58" s="60"/>
      <c r="G58" s="62"/>
      <c r="H58" s="62"/>
      <c r="I58" s="78"/>
      <c r="J58" s="78"/>
      <c r="K58" s="432" t="s">
        <v>375</v>
      </c>
      <c r="L58" s="431">
        <v>1</v>
      </c>
      <c r="M58" s="431">
        <v>4</v>
      </c>
      <c r="N58" s="431">
        <v>1</v>
      </c>
      <c r="O58" s="76" t="s">
        <v>126</v>
      </c>
      <c r="P58" s="76" t="s">
        <v>126</v>
      </c>
      <c r="Q58" s="431">
        <v>1</v>
      </c>
      <c r="R58" s="431">
        <v>4</v>
      </c>
      <c r="S58" s="431">
        <v>1</v>
      </c>
      <c r="T58" s="76" t="s">
        <v>126</v>
      </c>
      <c r="U58" s="76" t="s">
        <v>126</v>
      </c>
      <c r="V58" s="345">
        <f t="shared" si="0"/>
        <v>100</v>
      </c>
      <c r="W58" s="345">
        <f t="shared" si="2"/>
        <v>100</v>
      </c>
      <c r="X58" s="345">
        <f t="shared" si="1"/>
        <v>100</v>
      </c>
      <c r="Y58" s="345"/>
      <c r="Z58" s="345"/>
      <c r="AA58" s="165"/>
      <c r="AB58" s="165"/>
    </row>
    <row r="59" spans="1:28" ht="31.5" customHeight="1">
      <c r="A59" s="72">
        <v>49</v>
      </c>
      <c r="B59" s="77" t="s">
        <v>62</v>
      </c>
      <c r="C59" s="76"/>
      <c r="D59" s="76"/>
      <c r="E59" s="77" t="s">
        <v>558</v>
      </c>
      <c r="F59" s="76" t="s">
        <v>253</v>
      </c>
      <c r="G59" s="76" t="s">
        <v>557</v>
      </c>
      <c r="H59" s="76" t="s">
        <v>557</v>
      </c>
      <c r="I59" s="76"/>
      <c r="J59" s="76"/>
      <c r="K59" s="432" t="s">
        <v>375</v>
      </c>
      <c r="L59" s="76">
        <v>1</v>
      </c>
      <c r="M59" s="76">
        <v>1</v>
      </c>
      <c r="N59" s="76">
        <v>8</v>
      </c>
      <c r="O59" s="76" t="s">
        <v>126</v>
      </c>
      <c r="P59" s="76" t="s">
        <v>126</v>
      </c>
      <c r="Q59" s="76">
        <v>1</v>
      </c>
      <c r="R59" s="76">
        <v>1</v>
      </c>
      <c r="S59" s="76">
        <v>2</v>
      </c>
      <c r="T59" s="76" t="s">
        <v>126</v>
      </c>
      <c r="U59" s="76" t="s">
        <v>126</v>
      </c>
      <c r="V59" s="345">
        <f t="shared" si="0"/>
        <v>100</v>
      </c>
      <c r="W59" s="345">
        <f t="shared" si="2"/>
        <v>100</v>
      </c>
      <c r="X59" s="345">
        <f t="shared" si="1"/>
        <v>25</v>
      </c>
      <c r="Y59" s="345"/>
      <c r="Z59" s="345"/>
      <c r="AA59" s="165"/>
      <c r="AB59" s="165"/>
    </row>
    <row r="60" spans="1:28" ht="63" customHeight="1">
      <c r="A60" s="72">
        <v>50</v>
      </c>
      <c r="B60" s="77" t="s">
        <v>63</v>
      </c>
      <c r="C60" s="76"/>
      <c r="D60" s="76"/>
      <c r="E60" s="83" t="s">
        <v>725</v>
      </c>
      <c r="F60" s="78" t="s">
        <v>253</v>
      </c>
      <c r="G60" s="78" t="s">
        <v>795</v>
      </c>
      <c r="H60" s="78"/>
      <c r="I60" s="78"/>
      <c r="J60" s="78"/>
      <c r="K60" s="78" t="s">
        <v>375</v>
      </c>
      <c r="L60" s="78" t="s">
        <v>126</v>
      </c>
      <c r="M60" s="78">
        <v>26</v>
      </c>
      <c r="N60" s="78">
        <v>7</v>
      </c>
      <c r="O60" s="78">
        <v>2</v>
      </c>
      <c r="P60" s="62">
        <v>1</v>
      </c>
      <c r="Q60" s="78" t="s">
        <v>126</v>
      </c>
      <c r="R60" s="78">
        <v>26</v>
      </c>
      <c r="S60" s="78">
        <v>2</v>
      </c>
      <c r="T60" s="78">
        <v>2</v>
      </c>
      <c r="U60" s="62">
        <v>1</v>
      </c>
      <c r="V60" s="345" t="e">
        <f t="shared" si="0"/>
        <v>#VALUE!</v>
      </c>
      <c r="W60" s="345">
        <f t="shared" si="2"/>
        <v>100</v>
      </c>
      <c r="X60" s="345">
        <f t="shared" si="1"/>
        <v>28.571428571428569</v>
      </c>
      <c r="Y60" s="345">
        <f t="shared" si="3"/>
        <v>100</v>
      </c>
      <c r="Z60" s="345">
        <f t="shared" ref="Z60:Z67" si="4">U60/P60*100</f>
        <v>100</v>
      </c>
      <c r="AA60" s="165"/>
      <c r="AB60" s="165"/>
    </row>
    <row r="61" spans="1:28" ht="63" customHeight="1">
      <c r="A61" s="72">
        <v>51</v>
      </c>
      <c r="B61" s="77" t="s">
        <v>64</v>
      </c>
      <c r="C61" s="76"/>
      <c r="D61" s="76"/>
      <c r="E61" s="77" t="s">
        <v>420</v>
      </c>
      <c r="F61" s="76" t="s">
        <v>253</v>
      </c>
      <c r="G61" s="76" t="s">
        <v>464</v>
      </c>
      <c r="H61" s="78"/>
      <c r="I61" s="62"/>
      <c r="J61" s="62"/>
      <c r="K61" s="62"/>
      <c r="L61" s="76">
        <v>1</v>
      </c>
      <c r="M61" s="76">
        <v>5</v>
      </c>
      <c r="N61" s="76">
        <v>15</v>
      </c>
      <c r="O61" s="76" t="s">
        <v>126</v>
      </c>
      <c r="P61" s="76" t="s">
        <v>126</v>
      </c>
      <c r="Q61" s="72">
        <v>1</v>
      </c>
      <c r="R61" s="72">
        <v>5</v>
      </c>
      <c r="S61" s="72">
        <v>0</v>
      </c>
      <c r="T61" s="76" t="s">
        <v>126</v>
      </c>
      <c r="U61" s="76" t="s">
        <v>126</v>
      </c>
      <c r="V61" s="345">
        <f t="shared" si="0"/>
        <v>100</v>
      </c>
      <c r="W61" s="345">
        <f t="shared" si="2"/>
        <v>100</v>
      </c>
      <c r="X61" s="345">
        <f t="shared" si="1"/>
        <v>0</v>
      </c>
      <c r="Y61" s="345"/>
      <c r="Z61" s="345"/>
      <c r="AA61" s="165"/>
      <c r="AB61" s="165"/>
    </row>
    <row r="62" spans="1:28" ht="31.5" customHeight="1">
      <c r="A62" s="72">
        <v>52</v>
      </c>
      <c r="B62" s="77" t="s">
        <v>65</v>
      </c>
      <c r="C62" s="76"/>
      <c r="D62" s="76"/>
      <c r="E62" s="77" t="s">
        <v>420</v>
      </c>
      <c r="F62" s="76" t="s">
        <v>253</v>
      </c>
      <c r="G62" s="76">
        <v>100</v>
      </c>
      <c r="H62" s="76">
        <v>100</v>
      </c>
      <c r="I62" s="76"/>
      <c r="J62" s="76"/>
      <c r="K62" s="432" t="s">
        <v>375</v>
      </c>
      <c r="L62" s="76">
        <v>4</v>
      </c>
      <c r="M62" s="76" t="s">
        <v>126</v>
      </c>
      <c r="N62" s="76" t="s">
        <v>126</v>
      </c>
      <c r="O62" s="76" t="s">
        <v>126</v>
      </c>
      <c r="P62" s="76" t="s">
        <v>126</v>
      </c>
      <c r="Q62" s="76">
        <v>4</v>
      </c>
      <c r="R62" s="76" t="s">
        <v>126</v>
      </c>
      <c r="S62" s="76" t="s">
        <v>126</v>
      </c>
      <c r="T62" s="76" t="s">
        <v>126</v>
      </c>
      <c r="U62" s="76" t="s">
        <v>126</v>
      </c>
      <c r="V62" s="345">
        <f t="shared" si="0"/>
        <v>100</v>
      </c>
      <c r="W62" s="345"/>
      <c r="X62" s="345"/>
      <c r="Y62" s="345"/>
      <c r="Z62" s="345"/>
      <c r="AA62" s="165"/>
      <c r="AB62" s="165"/>
    </row>
    <row r="63" spans="1:28" ht="38.25" customHeight="1">
      <c r="A63" s="72">
        <v>53</v>
      </c>
      <c r="B63" s="77" t="s">
        <v>66</v>
      </c>
      <c r="C63" s="77"/>
      <c r="D63" s="77"/>
      <c r="E63" s="77" t="s">
        <v>420</v>
      </c>
      <c r="F63" s="530" t="s">
        <v>361</v>
      </c>
      <c r="G63" s="78" t="s">
        <v>979</v>
      </c>
      <c r="H63" s="78" t="s">
        <v>979</v>
      </c>
      <c r="I63" s="78"/>
      <c r="J63" s="78"/>
      <c r="K63" s="78" t="s">
        <v>375</v>
      </c>
      <c r="L63" s="78">
        <v>3</v>
      </c>
      <c r="M63" s="78">
        <v>51</v>
      </c>
      <c r="N63" s="78">
        <v>44</v>
      </c>
      <c r="O63" s="78">
        <v>2</v>
      </c>
      <c r="P63" s="530" t="s">
        <v>126</v>
      </c>
      <c r="Q63" s="78">
        <v>3</v>
      </c>
      <c r="R63" s="78">
        <v>15</v>
      </c>
      <c r="S63" s="78">
        <v>36</v>
      </c>
      <c r="T63" s="78"/>
      <c r="U63" s="530" t="s">
        <v>126</v>
      </c>
      <c r="V63" s="345">
        <f t="shared" si="0"/>
        <v>100</v>
      </c>
      <c r="W63" s="345">
        <f t="shared" si="2"/>
        <v>29.411764705882355</v>
      </c>
      <c r="X63" s="345">
        <f t="shared" si="2"/>
        <v>81.818181818181827</v>
      </c>
      <c r="Y63" s="345">
        <f t="shared" si="2"/>
        <v>0</v>
      </c>
      <c r="Z63" s="345"/>
      <c r="AA63" s="165"/>
      <c r="AB63" s="165"/>
    </row>
    <row r="64" spans="1:28" ht="31.5" customHeight="1">
      <c r="A64" s="72">
        <v>54</v>
      </c>
      <c r="B64" s="77" t="s">
        <v>67</v>
      </c>
      <c r="C64" s="77"/>
      <c r="D64" s="77"/>
      <c r="E64" s="77" t="s">
        <v>309</v>
      </c>
      <c r="F64" s="76" t="s">
        <v>253</v>
      </c>
      <c r="G64" s="78">
        <v>20</v>
      </c>
      <c r="H64" s="78">
        <v>100</v>
      </c>
      <c r="I64" s="78"/>
      <c r="J64" s="78"/>
      <c r="K64" s="72" t="s">
        <v>375</v>
      </c>
      <c r="L64" s="78">
        <v>2</v>
      </c>
      <c r="M64" s="78">
        <v>1</v>
      </c>
      <c r="N64" s="78" t="s">
        <v>126</v>
      </c>
      <c r="O64" s="78" t="s">
        <v>126</v>
      </c>
      <c r="P64" s="76" t="s">
        <v>126</v>
      </c>
      <c r="Q64" s="78">
        <v>2</v>
      </c>
      <c r="R64" s="78">
        <v>1</v>
      </c>
      <c r="S64" s="78" t="s">
        <v>126</v>
      </c>
      <c r="T64" s="78" t="s">
        <v>126</v>
      </c>
      <c r="U64" s="76" t="s">
        <v>126</v>
      </c>
      <c r="V64" s="345">
        <f t="shared" si="0"/>
        <v>100</v>
      </c>
      <c r="W64" s="345">
        <f t="shared" si="2"/>
        <v>100</v>
      </c>
      <c r="X64" s="345"/>
      <c r="Y64" s="345"/>
      <c r="Z64" s="345"/>
      <c r="AA64" s="165"/>
      <c r="AB64" s="165"/>
    </row>
    <row r="65" spans="1:28" ht="63" customHeight="1">
      <c r="A65" s="72">
        <v>55</v>
      </c>
      <c r="B65" s="77" t="s">
        <v>68</v>
      </c>
      <c r="C65" s="77"/>
      <c r="D65" s="77"/>
      <c r="E65" s="83" t="s">
        <v>856</v>
      </c>
      <c r="F65" s="78" t="s">
        <v>253</v>
      </c>
      <c r="G65" s="72" t="s">
        <v>762</v>
      </c>
      <c r="H65" s="78">
        <v>75</v>
      </c>
      <c r="I65" s="432" t="s">
        <v>375</v>
      </c>
      <c r="J65" s="78"/>
      <c r="K65" s="78"/>
      <c r="L65" s="78">
        <v>1</v>
      </c>
      <c r="M65" s="78">
        <v>2</v>
      </c>
      <c r="N65" s="78">
        <v>0</v>
      </c>
      <c r="O65" s="78">
        <v>15</v>
      </c>
      <c r="P65" s="62">
        <v>1</v>
      </c>
      <c r="Q65" s="78">
        <v>1</v>
      </c>
      <c r="R65" s="78">
        <v>2</v>
      </c>
      <c r="S65" s="78">
        <v>0</v>
      </c>
      <c r="T65" s="78">
        <v>15</v>
      </c>
      <c r="U65" s="60"/>
      <c r="V65" s="345">
        <f t="shared" si="0"/>
        <v>100</v>
      </c>
      <c r="W65" s="345">
        <f t="shared" si="2"/>
        <v>100</v>
      </c>
      <c r="X65" s="345"/>
      <c r="Y65" s="345">
        <f t="shared" si="3"/>
        <v>100</v>
      </c>
      <c r="Z65" s="345">
        <f t="shared" si="4"/>
        <v>0</v>
      </c>
      <c r="AA65" s="165"/>
      <c r="AB65" s="165"/>
    </row>
    <row r="66" spans="1:28" ht="15.75" customHeight="1">
      <c r="A66" s="72">
        <v>56</v>
      </c>
      <c r="B66" s="77" t="s">
        <v>69</v>
      </c>
      <c r="C66" s="77"/>
      <c r="D66" s="432" t="s">
        <v>375</v>
      </c>
      <c r="E66" s="77"/>
      <c r="F66" s="76"/>
      <c r="G66" s="78"/>
      <c r="H66" s="78"/>
      <c r="I66" s="78"/>
      <c r="J66" s="78"/>
      <c r="K66" s="78" t="s">
        <v>375</v>
      </c>
      <c r="L66" s="76" t="s">
        <v>126</v>
      </c>
      <c r="M66" s="76">
        <v>6</v>
      </c>
      <c r="N66" s="76">
        <v>4</v>
      </c>
      <c r="O66" s="76" t="s">
        <v>126</v>
      </c>
      <c r="P66" s="76" t="s">
        <v>126</v>
      </c>
      <c r="Q66" s="76" t="s">
        <v>126</v>
      </c>
      <c r="R66" s="76">
        <v>1</v>
      </c>
      <c r="S66" s="72">
        <v>4</v>
      </c>
      <c r="T66" s="76" t="s">
        <v>126</v>
      </c>
      <c r="U66" s="76" t="s">
        <v>126</v>
      </c>
      <c r="V66" s="345"/>
      <c r="W66" s="345">
        <f t="shared" si="2"/>
        <v>16.666666666666664</v>
      </c>
      <c r="X66" s="345">
        <f t="shared" si="1"/>
        <v>100</v>
      </c>
      <c r="Y66" s="345"/>
      <c r="Z66" s="345"/>
      <c r="AA66" s="165"/>
      <c r="AB66" s="165"/>
    </row>
    <row r="67" spans="1:28" ht="31.5" customHeight="1">
      <c r="A67" s="72">
        <v>57</v>
      </c>
      <c r="B67" s="77" t="s">
        <v>70</v>
      </c>
      <c r="C67" s="77"/>
      <c r="D67" s="77"/>
      <c r="E67" s="83" t="s">
        <v>579</v>
      </c>
      <c r="F67" s="72" t="s">
        <v>253</v>
      </c>
      <c r="G67" s="72" t="s">
        <v>580</v>
      </c>
      <c r="H67" s="72" t="s">
        <v>580</v>
      </c>
      <c r="I67" s="78"/>
      <c r="J67" s="83"/>
      <c r="K67" s="78" t="s">
        <v>375</v>
      </c>
      <c r="L67" s="78">
        <v>1</v>
      </c>
      <c r="M67" s="78">
        <v>17</v>
      </c>
      <c r="N67" s="78">
        <v>6</v>
      </c>
      <c r="O67" s="78" t="s">
        <v>126</v>
      </c>
      <c r="P67" s="78">
        <v>13</v>
      </c>
      <c r="Q67" s="78">
        <v>1</v>
      </c>
      <c r="R67" s="78">
        <v>12</v>
      </c>
      <c r="S67" s="78">
        <v>6</v>
      </c>
      <c r="T67" s="78" t="s">
        <v>126</v>
      </c>
      <c r="U67" s="78">
        <v>13</v>
      </c>
      <c r="V67" s="345">
        <f t="shared" si="0"/>
        <v>100</v>
      </c>
      <c r="W67" s="345">
        <f t="shared" si="2"/>
        <v>70.588235294117652</v>
      </c>
      <c r="X67" s="345">
        <f t="shared" si="1"/>
        <v>100</v>
      </c>
      <c r="Y67" s="345"/>
      <c r="Z67" s="345">
        <f t="shared" si="4"/>
        <v>100</v>
      </c>
      <c r="AA67" s="165"/>
      <c r="AB67" s="165"/>
    </row>
    <row r="68" spans="1:28" ht="15.75" customHeight="1">
      <c r="A68" s="72">
        <v>58</v>
      </c>
      <c r="B68" s="77" t="s">
        <v>71</v>
      </c>
      <c r="C68" s="76"/>
      <c r="D68" s="432" t="s">
        <v>375</v>
      </c>
      <c r="E68" s="76"/>
      <c r="F68" s="76"/>
      <c r="G68" s="76"/>
      <c r="H68" s="76"/>
      <c r="I68" s="432" t="s">
        <v>375</v>
      </c>
      <c r="J68" s="76"/>
      <c r="K68" s="76"/>
      <c r="L68" s="76">
        <v>1</v>
      </c>
      <c r="M68" s="76">
        <v>1</v>
      </c>
      <c r="N68" s="76">
        <v>16</v>
      </c>
      <c r="O68" s="76" t="s">
        <v>126</v>
      </c>
      <c r="P68" s="76" t="s">
        <v>126</v>
      </c>
      <c r="Q68" s="76">
        <v>1</v>
      </c>
      <c r="R68" s="76">
        <v>1</v>
      </c>
      <c r="S68" s="76">
        <v>1</v>
      </c>
      <c r="T68" s="76" t="s">
        <v>126</v>
      </c>
      <c r="U68" s="76" t="s">
        <v>126</v>
      </c>
      <c r="V68" s="345">
        <f t="shared" si="0"/>
        <v>100</v>
      </c>
      <c r="W68" s="345">
        <f t="shared" si="2"/>
        <v>100</v>
      </c>
      <c r="X68" s="345">
        <f t="shared" si="1"/>
        <v>6.25</v>
      </c>
      <c r="Y68" s="345"/>
      <c r="Z68" s="345"/>
      <c r="AA68" s="165"/>
      <c r="AB68" s="165"/>
    </row>
    <row r="69" spans="1:28" ht="15.75" customHeight="1">
      <c r="A69" s="54">
        <v>59</v>
      </c>
      <c r="B69" s="61" t="s">
        <v>72</v>
      </c>
      <c r="C69" s="60"/>
      <c r="D69" s="60"/>
      <c r="E69" s="60"/>
      <c r="F69" s="60"/>
      <c r="G69" s="60"/>
      <c r="H69" s="60"/>
      <c r="I69" s="60"/>
      <c r="J69" s="60"/>
      <c r="K69" s="60"/>
      <c r="L69" s="60"/>
      <c r="M69" s="60"/>
      <c r="N69" s="60"/>
      <c r="O69" s="60"/>
      <c r="P69" s="76" t="s">
        <v>126</v>
      </c>
      <c r="Q69" s="60"/>
      <c r="R69" s="60"/>
      <c r="S69" s="60"/>
      <c r="T69" s="60"/>
      <c r="U69" s="76" t="s">
        <v>126</v>
      </c>
      <c r="V69" s="345"/>
      <c r="W69" s="345"/>
      <c r="X69" s="345"/>
      <c r="Y69" s="345"/>
      <c r="Z69" s="345"/>
      <c r="AA69" s="165"/>
      <c r="AB69" s="165"/>
    </row>
    <row r="70" spans="1:28" ht="15.75" customHeight="1">
      <c r="A70" s="54">
        <v>60</v>
      </c>
      <c r="B70" s="61" t="s">
        <v>73</v>
      </c>
      <c r="C70" s="60"/>
      <c r="D70" s="60"/>
      <c r="E70" s="60"/>
      <c r="F70" s="60"/>
      <c r="G70" s="60"/>
      <c r="H70" s="60"/>
      <c r="I70" s="60"/>
      <c r="J70" s="60"/>
      <c r="K70" s="60"/>
      <c r="L70" s="60"/>
      <c r="M70" s="60"/>
      <c r="N70" s="60"/>
      <c r="O70" s="60"/>
      <c r="P70" s="76" t="s">
        <v>126</v>
      </c>
      <c r="Q70" s="60"/>
      <c r="R70" s="60"/>
      <c r="S70" s="60"/>
      <c r="T70" s="60"/>
      <c r="U70" s="76" t="s">
        <v>126</v>
      </c>
      <c r="V70" s="345"/>
      <c r="W70" s="345"/>
      <c r="X70" s="345"/>
      <c r="Y70" s="345"/>
      <c r="Z70" s="345"/>
      <c r="AA70" s="165"/>
      <c r="AB70" s="165"/>
    </row>
    <row r="71" spans="1:28" ht="63" customHeight="1">
      <c r="A71" s="72">
        <v>61</v>
      </c>
      <c r="B71" s="77" t="s">
        <v>74</v>
      </c>
      <c r="C71" s="76"/>
      <c r="D71" s="76"/>
      <c r="E71" s="77" t="s">
        <v>877</v>
      </c>
      <c r="F71" s="76" t="s">
        <v>253</v>
      </c>
      <c r="G71" s="72" t="s">
        <v>873</v>
      </c>
      <c r="H71" s="72" t="s">
        <v>873</v>
      </c>
      <c r="I71" s="76"/>
      <c r="J71" s="76"/>
      <c r="K71" s="432" t="s">
        <v>375</v>
      </c>
      <c r="L71" s="76">
        <v>1</v>
      </c>
      <c r="M71" s="76">
        <v>4</v>
      </c>
      <c r="N71" s="76">
        <v>13</v>
      </c>
      <c r="O71" s="76" t="s">
        <v>126</v>
      </c>
      <c r="P71" s="76" t="s">
        <v>126</v>
      </c>
      <c r="Q71" s="76">
        <v>1</v>
      </c>
      <c r="R71" s="76">
        <v>4</v>
      </c>
      <c r="S71" s="76">
        <v>13</v>
      </c>
      <c r="T71" s="76" t="s">
        <v>126</v>
      </c>
      <c r="U71" s="76" t="s">
        <v>126</v>
      </c>
      <c r="V71" s="345">
        <f t="shared" si="0"/>
        <v>100</v>
      </c>
      <c r="W71" s="345">
        <f t="shared" si="2"/>
        <v>100</v>
      </c>
      <c r="X71" s="345">
        <f t="shared" si="1"/>
        <v>100</v>
      </c>
      <c r="Y71" s="345"/>
      <c r="Z71" s="345"/>
      <c r="AA71" s="165"/>
      <c r="AB71" s="165"/>
    </row>
    <row r="72" spans="1:28" ht="15.75" customHeight="1">
      <c r="A72" s="72">
        <v>62</v>
      </c>
      <c r="B72" s="77" t="s">
        <v>75</v>
      </c>
      <c r="C72" s="432" t="s">
        <v>375</v>
      </c>
      <c r="D72" s="77"/>
      <c r="E72" s="77"/>
      <c r="F72" s="76"/>
      <c r="G72" s="156"/>
      <c r="H72" s="156"/>
      <c r="I72" s="156"/>
      <c r="J72" s="156"/>
      <c r="K72" s="156" t="s">
        <v>375</v>
      </c>
      <c r="L72" s="76">
        <v>1</v>
      </c>
      <c r="M72" s="76">
        <v>1</v>
      </c>
      <c r="N72" s="76">
        <v>22</v>
      </c>
      <c r="O72" s="76">
        <v>0</v>
      </c>
      <c r="P72" s="76" t="s">
        <v>126</v>
      </c>
      <c r="Q72" s="76">
        <v>1</v>
      </c>
      <c r="R72" s="76">
        <v>1</v>
      </c>
      <c r="S72" s="76">
        <v>2</v>
      </c>
      <c r="T72" s="76">
        <v>0</v>
      </c>
      <c r="U72" s="76" t="s">
        <v>126</v>
      </c>
      <c r="V72" s="345">
        <f t="shared" si="0"/>
        <v>100</v>
      </c>
      <c r="W72" s="345">
        <f t="shared" si="2"/>
        <v>100</v>
      </c>
      <c r="X72" s="345">
        <f t="shared" si="1"/>
        <v>9.0909090909090917</v>
      </c>
      <c r="Y72" s="345"/>
      <c r="Z72" s="345"/>
      <c r="AA72" s="165"/>
      <c r="AB72" s="165"/>
    </row>
    <row r="73" spans="1:28" ht="15.75" customHeight="1">
      <c r="A73" s="72">
        <v>63</v>
      </c>
      <c r="B73" s="77" t="s">
        <v>76</v>
      </c>
      <c r="C73" s="432" t="s">
        <v>375</v>
      </c>
      <c r="D73" s="77"/>
      <c r="E73" s="77"/>
      <c r="F73" s="76"/>
      <c r="G73" s="76"/>
      <c r="H73" s="76"/>
      <c r="I73" s="76"/>
      <c r="J73" s="76"/>
      <c r="K73" s="156" t="s">
        <v>375</v>
      </c>
      <c r="L73" s="76">
        <v>1</v>
      </c>
      <c r="M73" s="76">
        <v>2</v>
      </c>
      <c r="N73" s="76">
        <v>3</v>
      </c>
      <c r="O73" s="60">
        <v>0</v>
      </c>
      <c r="P73" s="76" t="s">
        <v>126</v>
      </c>
      <c r="Q73" s="76">
        <v>1</v>
      </c>
      <c r="R73" s="76">
        <v>2</v>
      </c>
      <c r="S73" s="76">
        <v>3</v>
      </c>
      <c r="T73" s="60">
        <v>0</v>
      </c>
      <c r="U73" s="76" t="s">
        <v>126</v>
      </c>
      <c r="V73" s="345">
        <f t="shared" si="0"/>
        <v>100</v>
      </c>
      <c r="W73" s="345">
        <f t="shared" si="2"/>
        <v>100</v>
      </c>
      <c r="X73" s="345">
        <f t="shared" si="1"/>
        <v>100</v>
      </c>
      <c r="Y73" s="345"/>
      <c r="Z73" s="345"/>
      <c r="AA73" s="165"/>
      <c r="AB73" s="165"/>
    </row>
    <row r="74" spans="1:28" ht="78.75" customHeight="1">
      <c r="A74" s="72">
        <v>64</v>
      </c>
      <c r="B74" s="77" t="s">
        <v>77</v>
      </c>
      <c r="C74" s="82"/>
      <c r="D74" s="82"/>
      <c r="E74" s="77" t="s">
        <v>888</v>
      </c>
      <c r="F74" s="76" t="s">
        <v>253</v>
      </c>
      <c r="G74" s="76">
        <v>100</v>
      </c>
      <c r="H74" s="76">
        <v>100</v>
      </c>
      <c r="I74" s="60"/>
      <c r="J74" s="60"/>
      <c r="K74" s="60"/>
      <c r="L74" s="60"/>
      <c r="M74" s="76">
        <v>4</v>
      </c>
      <c r="N74" s="76">
        <v>8</v>
      </c>
      <c r="O74" s="60"/>
      <c r="P74" s="76" t="s">
        <v>126</v>
      </c>
      <c r="Q74" s="60"/>
      <c r="R74" s="76">
        <v>4</v>
      </c>
      <c r="S74" s="76">
        <v>8</v>
      </c>
      <c r="T74" s="60"/>
      <c r="U74" s="76" t="s">
        <v>126</v>
      </c>
      <c r="V74" s="345"/>
      <c r="W74" s="345">
        <f t="shared" si="2"/>
        <v>100</v>
      </c>
      <c r="X74" s="345">
        <f t="shared" si="1"/>
        <v>100</v>
      </c>
      <c r="Y74" s="345"/>
      <c r="Z74" s="345"/>
      <c r="AA74" s="165"/>
      <c r="AB74" s="165"/>
    </row>
    <row r="75" spans="1:28" ht="15.75" customHeight="1">
      <c r="A75" s="348">
        <v>65</v>
      </c>
      <c r="B75" s="57" t="s">
        <v>78</v>
      </c>
      <c r="C75" s="57"/>
      <c r="D75" s="57"/>
      <c r="E75" s="57"/>
      <c r="F75" s="33"/>
      <c r="G75" s="38"/>
      <c r="H75" s="38"/>
      <c r="I75" s="38"/>
      <c r="J75" s="38"/>
      <c r="K75" s="38"/>
      <c r="L75" s="38"/>
      <c r="M75" s="38"/>
      <c r="N75" s="38"/>
      <c r="O75" s="38"/>
      <c r="P75" s="38"/>
      <c r="Q75" s="38"/>
      <c r="R75" s="38"/>
      <c r="S75" s="38"/>
      <c r="T75" s="38"/>
      <c r="U75" s="38"/>
      <c r="V75" s="345"/>
      <c r="W75" s="345"/>
      <c r="X75" s="345"/>
      <c r="Y75" s="345"/>
      <c r="Z75" s="345"/>
      <c r="AA75" s="165"/>
      <c r="AB75" s="165"/>
    </row>
    <row r="76" spans="1:28" ht="47.25" customHeight="1">
      <c r="A76" s="72">
        <v>66</v>
      </c>
      <c r="B76" s="77" t="s">
        <v>79</v>
      </c>
      <c r="C76" s="110" t="s">
        <v>375</v>
      </c>
      <c r="D76" s="60"/>
      <c r="E76" s="61" t="s">
        <v>736</v>
      </c>
      <c r="F76" s="60"/>
      <c r="G76" s="60"/>
      <c r="H76" s="60"/>
      <c r="I76" s="60"/>
      <c r="J76" s="60"/>
      <c r="K76" s="60"/>
      <c r="L76" s="76">
        <v>1</v>
      </c>
      <c r="M76" s="76">
        <v>7</v>
      </c>
      <c r="N76" s="76">
        <v>2</v>
      </c>
      <c r="O76" s="76">
        <v>14</v>
      </c>
      <c r="P76" s="76" t="s">
        <v>126</v>
      </c>
      <c r="Q76" s="76">
        <v>1</v>
      </c>
      <c r="R76" s="76">
        <v>4</v>
      </c>
      <c r="S76" s="76">
        <v>2</v>
      </c>
      <c r="T76" s="76">
        <v>3</v>
      </c>
      <c r="U76" s="76" t="s">
        <v>126</v>
      </c>
      <c r="V76" s="345">
        <f t="shared" ref="V76:V95" si="5">Q76/L76*100</f>
        <v>100</v>
      </c>
      <c r="W76" s="345">
        <f t="shared" ref="W76:W95" si="6">R76/M76*100</f>
        <v>57.142857142857139</v>
      </c>
      <c r="X76" s="345">
        <f t="shared" ref="X76:X90" si="7">S76/N76*100</f>
        <v>100</v>
      </c>
      <c r="Y76" s="345">
        <f t="shared" ref="Y76:Y95" si="8">T76/O76*100</f>
        <v>21.428571428571427</v>
      </c>
      <c r="Z76" s="345"/>
      <c r="AA76" s="165"/>
      <c r="AB76" s="165"/>
    </row>
    <row r="77" spans="1:28" ht="31.5" customHeight="1">
      <c r="A77" s="72">
        <v>67</v>
      </c>
      <c r="B77" s="77" t="s">
        <v>80</v>
      </c>
      <c r="C77" s="77"/>
      <c r="D77" s="77"/>
      <c r="E77" s="77" t="s">
        <v>1369</v>
      </c>
      <c r="F77" s="76" t="s">
        <v>253</v>
      </c>
      <c r="G77" s="76" t="s">
        <v>726</v>
      </c>
      <c r="H77" s="76">
        <v>77.7</v>
      </c>
      <c r="I77" s="76"/>
      <c r="J77" s="76"/>
      <c r="K77" s="432" t="s">
        <v>375</v>
      </c>
      <c r="L77" s="76">
        <v>6</v>
      </c>
      <c r="M77" s="76">
        <v>3</v>
      </c>
      <c r="N77" s="72" t="s">
        <v>126</v>
      </c>
      <c r="O77" s="76">
        <v>2</v>
      </c>
      <c r="P77" s="72" t="s">
        <v>126</v>
      </c>
      <c r="Q77" s="76">
        <v>6</v>
      </c>
      <c r="R77" s="76">
        <v>3</v>
      </c>
      <c r="S77" s="72" t="s">
        <v>126</v>
      </c>
      <c r="T77" s="76">
        <v>2</v>
      </c>
      <c r="U77" s="72" t="s">
        <v>126</v>
      </c>
      <c r="V77" s="345">
        <f t="shared" si="5"/>
        <v>100</v>
      </c>
      <c r="W77" s="345">
        <f t="shared" si="6"/>
        <v>100</v>
      </c>
      <c r="X77" s="345"/>
      <c r="Y77" s="345">
        <f t="shared" si="8"/>
        <v>100</v>
      </c>
      <c r="Z77" s="345"/>
      <c r="AA77" s="165"/>
      <c r="AB77" s="165"/>
    </row>
    <row r="78" spans="1:28" ht="15.75" customHeight="1">
      <c r="A78" s="72">
        <v>68</v>
      </c>
      <c r="B78" s="77" t="s">
        <v>81</v>
      </c>
      <c r="C78" s="78" t="s">
        <v>375</v>
      </c>
      <c r="D78" s="77"/>
      <c r="E78" s="77"/>
      <c r="F78" s="76"/>
      <c r="G78" s="76"/>
      <c r="H78" s="76"/>
      <c r="I78" s="432" t="s">
        <v>375</v>
      </c>
      <c r="J78" s="76"/>
      <c r="K78" s="76"/>
      <c r="L78" s="76">
        <v>1</v>
      </c>
      <c r="M78" s="76">
        <v>13</v>
      </c>
      <c r="N78" s="76">
        <v>24</v>
      </c>
      <c r="O78" s="76">
        <v>1</v>
      </c>
      <c r="P78" s="76">
        <v>9</v>
      </c>
      <c r="Q78" s="76">
        <v>1</v>
      </c>
      <c r="R78" s="76">
        <v>9</v>
      </c>
      <c r="S78" s="76">
        <v>17</v>
      </c>
      <c r="T78" s="76">
        <v>0</v>
      </c>
      <c r="U78" s="76">
        <v>9</v>
      </c>
      <c r="V78" s="345">
        <f t="shared" si="5"/>
        <v>100</v>
      </c>
      <c r="W78" s="345">
        <f t="shared" si="6"/>
        <v>69.230769230769226</v>
      </c>
      <c r="X78" s="345">
        <f t="shared" si="7"/>
        <v>70.833333333333343</v>
      </c>
      <c r="Y78" s="345">
        <f t="shared" si="8"/>
        <v>0</v>
      </c>
      <c r="Z78" s="345">
        <f t="shared" ref="Z78:Z89" si="9">U78/P78*100</f>
        <v>100</v>
      </c>
      <c r="AA78" s="165"/>
      <c r="AB78" s="165"/>
    </row>
    <row r="79" spans="1:28" ht="15.75" customHeight="1">
      <c r="A79" s="348">
        <v>69</v>
      </c>
      <c r="B79" s="57" t="s">
        <v>82</v>
      </c>
      <c r="C79" s="57"/>
      <c r="D79" s="57"/>
      <c r="E79" s="57"/>
      <c r="F79" s="33"/>
      <c r="G79" s="38"/>
      <c r="H79" s="38"/>
      <c r="I79" s="38"/>
      <c r="J79" s="38"/>
      <c r="K79" s="38"/>
      <c r="L79" s="38"/>
      <c r="M79" s="38"/>
      <c r="N79" s="38"/>
      <c r="O79" s="38"/>
      <c r="P79" s="38"/>
      <c r="Q79" s="38"/>
      <c r="R79" s="38"/>
      <c r="S79" s="38"/>
      <c r="T79" s="38"/>
      <c r="U79" s="38"/>
      <c r="V79" s="345"/>
      <c r="W79" s="345"/>
      <c r="X79" s="345"/>
      <c r="Y79" s="345"/>
      <c r="Z79" s="345"/>
      <c r="AA79" s="165"/>
      <c r="AB79" s="165"/>
    </row>
    <row r="80" spans="1:28" ht="31.5" customHeight="1">
      <c r="A80" s="72">
        <v>70</v>
      </c>
      <c r="B80" s="77" t="s">
        <v>83</v>
      </c>
      <c r="C80" s="77"/>
      <c r="D80" s="77"/>
      <c r="E80" s="433" t="s">
        <v>705</v>
      </c>
      <c r="F80" s="76" t="s">
        <v>253</v>
      </c>
      <c r="G80" s="78">
        <v>100</v>
      </c>
      <c r="H80" s="78">
        <v>83</v>
      </c>
      <c r="I80" s="78" t="s">
        <v>375</v>
      </c>
      <c r="J80" s="78"/>
      <c r="K80" s="78"/>
      <c r="L80" s="78">
        <v>1</v>
      </c>
      <c r="M80" s="156">
        <v>10</v>
      </c>
      <c r="N80" s="156">
        <v>6</v>
      </c>
      <c r="O80" s="78">
        <v>0</v>
      </c>
      <c r="P80" s="78" t="s">
        <v>126</v>
      </c>
      <c r="Q80" s="78">
        <v>1</v>
      </c>
      <c r="R80" s="78">
        <v>10</v>
      </c>
      <c r="S80" s="78">
        <v>3</v>
      </c>
      <c r="T80" s="78">
        <v>0</v>
      </c>
      <c r="U80" s="76" t="s">
        <v>126</v>
      </c>
      <c r="V80" s="345">
        <f t="shared" si="5"/>
        <v>100</v>
      </c>
      <c r="W80" s="345">
        <f t="shared" si="6"/>
        <v>100</v>
      </c>
      <c r="X80" s="345">
        <f t="shared" si="7"/>
        <v>50</v>
      </c>
      <c r="Y80" s="345"/>
      <c r="Z80" s="345"/>
      <c r="AA80" s="165"/>
      <c r="AB80" s="165"/>
    </row>
    <row r="81" spans="1:28" ht="15.75" customHeight="1">
      <c r="A81" s="348">
        <v>71</v>
      </c>
      <c r="B81" s="57" t="s">
        <v>84</v>
      </c>
      <c r="C81" s="57"/>
      <c r="D81" s="57"/>
      <c r="E81" s="57"/>
      <c r="F81" s="33"/>
      <c r="G81" s="38"/>
      <c r="H81" s="38"/>
      <c r="I81" s="38"/>
      <c r="J81" s="38"/>
      <c r="K81" s="38"/>
      <c r="L81" s="38"/>
      <c r="M81" s="38"/>
      <c r="N81" s="38"/>
      <c r="O81" s="38"/>
      <c r="P81" s="38"/>
      <c r="Q81" s="38"/>
      <c r="R81" s="38"/>
      <c r="S81" s="38"/>
      <c r="T81" s="38"/>
      <c r="U81" s="38"/>
      <c r="V81" s="345"/>
      <c r="W81" s="345"/>
      <c r="X81" s="345"/>
      <c r="Y81" s="345"/>
      <c r="Z81" s="345"/>
      <c r="AA81" s="165"/>
      <c r="AB81" s="165"/>
    </row>
    <row r="82" spans="1:28" ht="15.75" customHeight="1">
      <c r="A82" s="54">
        <v>72</v>
      </c>
      <c r="B82" s="61" t="s">
        <v>85</v>
      </c>
      <c r="C82" s="61"/>
      <c r="D82" s="61"/>
      <c r="E82" s="61"/>
      <c r="F82" s="60"/>
      <c r="G82" s="62"/>
      <c r="H82" s="62"/>
      <c r="I82" s="62"/>
      <c r="J82" s="62"/>
      <c r="K82" s="62"/>
      <c r="L82" s="62"/>
      <c r="M82" s="62"/>
      <c r="N82" s="62"/>
      <c r="O82" s="62"/>
      <c r="P82" s="78" t="s">
        <v>126</v>
      </c>
      <c r="Q82" s="62"/>
      <c r="R82" s="62"/>
      <c r="S82" s="62"/>
      <c r="T82" s="62"/>
      <c r="U82" s="76" t="s">
        <v>126</v>
      </c>
      <c r="V82" s="345"/>
      <c r="W82" s="345"/>
      <c r="X82" s="345"/>
      <c r="Y82" s="345"/>
      <c r="Z82" s="345"/>
      <c r="AA82" s="165"/>
      <c r="AB82" s="165"/>
    </row>
    <row r="83" spans="1:28" ht="47.25" customHeight="1">
      <c r="A83" s="72">
        <v>73</v>
      </c>
      <c r="B83" s="77" t="s">
        <v>86</v>
      </c>
      <c r="C83" s="101"/>
      <c r="D83" s="101"/>
      <c r="E83" s="133" t="s">
        <v>699</v>
      </c>
      <c r="F83" s="101" t="s">
        <v>540</v>
      </c>
      <c r="G83" s="143">
        <v>35.4</v>
      </c>
      <c r="H83" s="143">
        <v>100</v>
      </c>
      <c r="I83" s="143"/>
      <c r="J83" s="143"/>
      <c r="K83" s="432" t="s">
        <v>375</v>
      </c>
      <c r="L83" s="143" t="s">
        <v>126</v>
      </c>
      <c r="M83" s="143">
        <v>11</v>
      </c>
      <c r="N83" s="143">
        <v>24</v>
      </c>
      <c r="O83" s="143" t="s">
        <v>126</v>
      </c>
      <c r="P83" s="78" t="s">
        <v>126</v>
      </c>
      <c r="Q83" s="143" t="s">
        <v>126</v>
      </c>
      <c r="R83" s="143">
        <v>11</v>
      </c>
      <c r="S83" s="143">
        <v>24</v>
      </c>
      <c r="T83" s="143" t="s">
        <v>126</v>
      </c>
      <c r="U83" s="76" t="s">
        <v>126</v>
      </c>
      <c r="V83" s="345"/>
      <c r="W83" s="345">
        <f t="shared" si="6"/>
        <v>100</v>
      </c>
      <c r="X83" s="345">
        <f t="shared" si="7"/>
        <v>100</v>
      </c>
      <c r="Y83" s="345"/>
      <c r="Z83" s="345"/>
      <c r="AA83" s="165"/>
      <c r="AB83" s="165"/>
    </row>
    <row r="84" spans="1:28" ht="31.5" customHeight="1">
      <c r="A84" s="72">
        <v>74</v>
      </c>
      <c r="B84" s="77" t="s">
        <v>87</v>
      </c>
      <c r="C84" s="152"/>
      <c r="D84" s="152"/>
      <c r="E84" s="133" t="s">
        <v>420</v>
      </c>
      <c r="F84" s="101" t="s">
        <v>253</v>
      </c>
      <c r="G84" s="168" t="s">
        <v>293</v>
      </c>
      <c r="H84" s="168" t="s">
        <v>293</v>
      </c>
      <c r="I84" s="152"/>
      <c r="J84" s="152"/>
      <c r="K84" s="101" t="s">
        <v>375</v>
      </c>
      <c r="L84" s="397">
        <v>2</v>
      </c>
      <c r="M84" s="397">
        <v>5</v>
      </c>
      <c r="N84" s="397">
        <v>26</v>
      </c>
      <c r="O84" s="397">
        <v>0</v>
      </c>
      <c r="P84" s="78" t="s">
        <v>126</v>
      </c>
      <c r="Q84" s="397">
        <v>2</v>
      </c>
      <c r="R84" s="397">
        <v>5</v>
      </c>
      <c r="S84" s="397">
        <v>26</v>
      </c>
      <c r="T84" s="397">
        <v>0</v>
      </c>
      <c r="U84" s="76" t="s">
        <v>126</v>
      </c>
      <c r="V84" s="345">
        <f t="shared" si="5"/>
        <v>100</v>
      </c>
      <c r="W84" s="345">
        <f t="shared" si="6"/>
        <v>100</v>
      </c>
      <c r="X84" s="345">
        <f t="shared" si="7"/>
        <v>100</v>
      </c>
      <c r="Y84" s="345"/>
      <c r="Z84" s="345"/>
      <c r="AA84" s="165"/>
      <c r="AB84" s="165"/>
    </row>
    <row r="85" spans="1:28" ht="31.5" customHeight="1">
      <c r="A85" s="72">
        <v>75</v>
      </c>
      <c r="B85" s="77" t="s">
        <v>88</v>
      </c>
      <c r="C85" s="77"/>
      <c r="D85" s="77"/>
      <c r="E85" s="77" t="s">
        <v>687</v>
      </c>
      <c r="F85" s="76" t="s">
        <v>679</v>
      </c>
      <c r="G85" s="76" t="s">
        <v>902</v>
      </c>
      <c r="H85" s="156"/>
      <c r="I85" s="432" t="s">
        <v>375</v>
      </c>
      <c r="J85" s="76"/>
      <c r="K85" s="76"/>
      <c r="L85" s="76">
        <v>2</v>
      </c>
      <c r="M85" s="76">
        <v>3</v>
      </c>
      <c r="N85" s="76">
        <v>2</v>
      </c>
      <c r="O85" s="76">
        <v>1</v>
      </c>
      <c r="P85" s="76" t="s">
        <v>126</v>
      </c>
      <c r="Q85" s="76">
        <v>2</v>
      </c>
      <c r="R85" s="76">
        <v>3</v>
      </c>
      <c r="S85" s="76">
        <v>2</v>
      </c>
      <c r="T85" s="76">
        <v>1</v>
      </c>
      <c r="U85" s="76" t="s">
        <v>126</v>
      </c>
      <c r="V85" s="345">
        <f t="shared" si="5"/>
        <v>100</v>
      </c>
      <c r="W85" s="345">
        <f t="shared" si="6"/>
        <v>100</v>
      </c>
      <c r="X85" s="345">
        <f t="shared" si="7"/>
        <v>100</v>
      </c>
      <c r="Y85" s="345">
        <f t="shared" si="8"/>
        <v>100</v>
      </c>
      <c r="Z85" s="345"/>
      <c r="AA85" s="165"/>
      <c r="AB85" s="165"/>
    </row>
    <row r="86" spans="1:28" ht="36.75" customHeight="1">
      <c r="A86" s="72">
        <v>76</v>
      </c>
      <c r="B86" s="77" t="s">
        <v>89</v>
      </c>
      <c r="C86" s="409"/>
      <c r="D86" s="409"/>
      <c r="E86" s="154" t="s">
        <v>908</v>
      </c>
      <c r="F86" s="114" t="s">
        <v>253</v>
      </c>
      <c r="G86" s="436" t="s">
        <v>122</v>
      </c>
      <c r="H86" s="114">
        <v>66</v>
      </c>
      <c r="I86" s="114"/>
      <c r="J86" s="114"/>
      <c r="K86" s="114" t="s">
        <v>375</v>
      </c>
      <c r="L86" s="114">
        <v>2</v>
      </c>
      <c r="M86" s="114">
        <v>16</v>
      </c>
      <c r="N86" s="114">
        <v>38</v>
      </c>
      <c r="O86" s="114" t="s">
        <v>126</v>
      </c>
      <c r="P86" s="114" t="s">
        <v>126</v>
      </c>
      <c r="Q86" s="114">
        <v>2</v>
      </c>
      <c r="R86" s="114">
        <v>16</v>
      </c>
      <c r="S86" s="114">
        <v>19</v>
      </c>
      <c r="T86" s="114" t="s">
        <v>126</v>
      </c>
      <c r="U86" s="114" t="s">
        <v>126</v>
      </c>
      <c r="V86" s="345">
        <f t="shared" si="5"/>
        <v>100</v>
      </c>
      <c r="W86" s="345">
        <f t="shared" si="6"/>
        <v>100</v>
      </c>
      <c r="X86" s="345">
        <f t="shared" si="7"/>
        <v>50</v>
      </c>
      <c r="Y86" s="345"/>
      <c r="Z86" s="345"/>
      <c r="AA86" s="165"/>
      <c r="AB86" s="165"/>
    </row>
    <row r="87" spans="1:28" ht="31.5" customHeight="1">
      <c r="A87" s="72">
        <v>77</v>
      </c>
      <c r="B87" s="77" t="s">
        <v>90</v>
      </c>
      <c r="C87" s="77"/>
      <c r="D87" s="77"/>
      <c r="E87" s="77" t="s">
        <v>309</v>
      </c>
      <c r="F87" s="76"/>
      <c r="G87" s="78"/>
      <c r="H87" s="78"/>
      <c r="I87" s="78"/>
      <c r="J87" s="78"/>
      <c r="K87" s="78" t="s">
        <v>375</v>
      </c>
      <c r="L87" s="78">
        <v>1</v>
      </c>
      <c r="M87" s="78">
        <v>5</v>
      </c>
      <c r="N87" s="78">
        <v>7</v>
      </c>
      <c r="O87" s="62"/>
      <c r="P87" s="114" t="s">
        <v>126</v>
      </c>
      <c r="Q87" s="78">
        <v>1</v>
      </c>
      <c r="R87" s="78">
        <v>5</v>
      </c>
      <c r="S87" s="78">
        <v>5</v>
      </c>
      <c r="T87" s="62"/>
      <c r="U87" s="114" t="s">
        <v>126</v>
      </c>
      <c r="V87" s="345">
        <f t="shared" si="5"/>
        <v>100</v>
      </c>
      <c r="W87" s="345">
        <f t="shared" si="6"/>
        <v>100</v>
      </c>
      <c r="X87" s="345">
        <f t="shared" si="7"/>
        <v>71.428571428571431</v>
      </c>
      <c r="Y87" s="345"/>
      <c r="Z87" s="345"/>
      <c r="AA87" s="165"/>
      <c r="AB87" s="165"/>
    </row>
    <row r="88" spans="1:28" ht="15.75" customHeight="1">
      <c r="A88" s="72">
        <v>78</v>
      </c>
      <c r="B88" s="77" t="s">
        <v>91</v>
      </c>
      <c r="C88" s="432" t="s">
        <v>375</v>
      </c>
      <c r="D88" s="76"/>
      <c r="E88" s="76"/>
      <c r="F88" s="76"/>
      <c r="G88" s="76"/>
      <c r="H88" s="76"/>
      <c r="I88" s="76"/>
      <c r="J88" s="76"/>
      <c r="K88" s="432" t="s">
        <v>375</v>
      </c>
      <c r="L88" s="76">
        <v>1</v>
      </c>
      <c r="M88" s="76">
        <v>10</v>
      </c>
      <c r="N88" s="76">
        <v>6</v>
      </c>
      <c r="O88" s="76">
        <v>18</v>
      </c>
      <c r="P88" s="76">
        <v>296</v>
      </c>
      <c r="Q88" s="76">
        <v>1</v>
      </c>
      <c r="R88" s="76">
        <v>10</v>
      </c>
      <c r="S88" s="76">
        <v>6</v>
      </c>
      <c r="T88" s="76">
        <v>18</v>
      </c>
      <c r="U88" s="76">
        <v>129</v>
      </c>
      <c r="V88" s="345">
        <f t="shared" si="5"/>
        <v>100</v>
      </c>
      <c r="W88" s="345">
        <f t="shared" si="6"/>
        <v>100</v>
      </c>
      <c r="X88" s="345">
        <f t="shared" si="7"/>
        <v>100</v>
      </c>
      <c r="Y88" s="345">
        <f t="shared" si="8"/>
        <v>100</v>
      </c>
      <c r="Z88" s="345">
        <f t="shared" si="9"/>
        <v>43.581081081081081</v>
      </c>
      <c r="AA88" s="165"/>
      <c r="AB88" s="165"/>
    </row>
    <row r="89" spans="1:28" ht="63" customHeight="1">
      <c r="A89" s="72">
        <v>79</v>
      </c>
      <c r="B89" s="77" t="s">
        <v>92</v>
      </c>
      <c r="C89" s="77"/>
      <c r="D89" s="77"/>
      <c r="E89" s="407" t="s">
        <v>1370</v>
      </c>
      <c r="F89" s="78" t="s">
        <v>253</v>
      </c>
      <c r="G89" s="72" t="s">
        <v>617</v>
      </c>
      <c r="H89" s="336"/>
      <c r="I89" s="76"/>
      <c r="J89" s="76"/>
      <c r="K89" s="432" t="s">
        <v>375</v>
      </c>
      <c r="L89" s="214">
        <v>1</v>
      </c>
      <c r="M89" s="214">
        <v>20</v>
      </c>
      <c r="N89" s="214">
        <v>1</v>
      </c>
      <c r="O89" s="214">
        <v>146</v>
      </c>
      <c r="P89" s="214">
        <v>73</v>
      </c>
      <c r="Q89" s="214">
        <v>1</v>
      </c>
      <c r="R89" s="214">
        <v>5</v>
      </c>
      <c r="S89" s="214">
        <v>1</v>
      </c>
      <c r="T89" s="214">
        <v>4</v>
      </c>
      <c r="U89" s="214">
        <v>73</v>
      </c>
      <c r="V89" s="345">
        <f t="shared" si="5"/>
        <v>100</v>
      </c>
      <c r="W89" s="345">
        <f t="shared" si="6"/>
        <v>25</v>
      </c>
      <c r="X89" s="345">
        <f t="shared" si="7"/>
        <v>100</v>
      </c>
      <c r="Y89" s="345">
        <f t="shared" si="8"/>
        <v>2.7397260273972601</v>
      </c>
      <c r="Z89" s="345">
        <f t="shared" si="9"/>
        <v>100</v>
      </c>
      <c r="AA89" s="165"/>
      <c r="AB89" s="165"/>
    </row>
    <row r="90" spans="1:28" ht="47.25" customHeight="1">
      <c r="A90" s="72">
        <v>80</v>
      </c>
      <c r="B90" s="77" t="s">
        <v>93</v>
      </c>
      <c r="C90" s="77"/>
      <c r="D90" s="77"/>
      <c r="E90" s="83" t="s">
        <v>370</v>
      </c>
      <c r="F90" s="72" t="s">
        <v>253</v>
      </c>
      <c r="G90" s="72">
        <v>28.5</v>
      </c>
      <c r="H90" s="72">
        <v>64.2</v>
      </c>
      <c r="I90" s="72"/>
      <c r="J90" s="72"/>
      <c r="K90" s="72" t="s">
        <v>375</v>
      </c>
      <c r="L90" s="72" t="s">
        <v>126</v>
      </c>
      <c r="M90" s="72">
        <v>1</v>
      </c>
      <c r="N90" s="72">
        <v>4</v>
      </c>
      <c r="O90" s="72">
        <v>10</v>
      </c>
      <c r="P90" s="72" t="s">
        <v>126</v>
      </c>
      <c r="Q90" s="72" t="s">
        <v>126</v>
      </c>
      <c r="R90" s="72">
        <v>1</v>
      </c>
      <c r="S90" s="72">
        <v>2</v>
      </c>
      <c r="T90" s="72">
        <v>7</v>
      </c>
      <c r="U90" s="72" t="s">
        <v>126</v>
      </c>
      <c r="V90" s="345"/>
      <c r="W90" s="345">
        <f t="shared" si="6"/>
        <v>100</v>
      </c>
      <c r="X90" s="345">
        <f t="shared" si="7"/>
        <v>50</v>
      </c>
      <c r="Y90" s="345">
        <f t="shared" si="8"/>
        <v>70</v>
      </c>
      <c r="Z90" s="345"/>
      <c r="AA90" s="165"/>
      <c r="AB90" s="165"/>
    </row>
    <row r="91" spans="1:28" ht="15.75" customHeight="1">
      <c r="A91" s="72">
        <v>81</v>
      </c>
      <c r="B91" s="77" t="s">
        <v>94</v>
      </c>
      <c r="C91" s="432" t="s">
        <v>375</v>
      </c>
      <c r="D91" s="76"/>
      <c r="E91" s="76"/>
      <c r="F91" s="76"/>
      <c r="G91" s="76"/>
      <c r="H91" s="76"/>
      <c r="I91" s="60"/>
      <c r="J91" s="60"/>
      <c r="K91" s="60"/>
      <c r="L91" s="76" t="s">
        <v>126</v>
      </c>
      <c r="M91" s="76">
        <v>8</v>
      </c>
      <c r="N91" s="76" t="s">
        <v>126</v>
      </c>
      <c r="O91" s="76">
        <v>2</v>
      </c>
      <c r="P91" s="76" t="s">
        <v>126</v>
      </c>
      <c r="Q91" s="76" t="s">
        <v>126</v>
      </c>
      <c r="R91" s="76">
        <v>8</v>
      </c>
      <c r="S91" s="76" t="s">
        <v>126</v>
      </c>
      <c r="T91" s="76">
        <v>0</v>
      </c>
      <c r="U91" s="76" t="s">
        <v>126</v>
      </c>
      <c r="V91" s="345"/>
      <c r="W91" s="345">
        <f t="shared" si="6"/>
        <v>100</v>
      </c>
      <c r="X91" s="345"/>
      <c r="Y91" s="345">
        <f t="shared" si="8"/>
        <v>0</v>
      </c>
      <c r="Z91" s="345"/>
      <c r="AA91" s="165"/>
      <c r="AB91" s="165"/>
    </row>
    <row r="92" spans="1:28" ht="15.75" customHeight="1">
      <c r="A92" s="72">
        <v>82</v>
      </c>
      <c r="B92" s="77" t="s">
        <v>95</v>
      </c>
      <c r="C92" s="62"/>
      <c r="D92" s="62"/>
      <c r="E92" s="62"/>
      <c r="F92" s="62"/>
      <c r="G92" s="62"/>
      <c r="H92" s="62"/>
      <c r="I92" s="78"/>
      <c r="J92" s="78"/>
      <c r="K92" s="78" t="s">
        <v>375</v>
      </c>
      <c r="L92" s="76">
        <v>1</v>
      </c>
      <c r="M92" s="76" t="s">
        <v>126</v>
      </c>
      <c r="N92" s="76" t="s">
        <v>126</v>
      </c>
      <c r="O92" s="76">
        <v>1</v>
      </c>
      <c r="P92" s="76" t="s">
        <v>126</v>
      </c>
      <c r="Q92" s="76">
        <v>1</v>
      </c>
      <c r="R92" s="76" t="s">
        <v>126</v>
      </c>
      <c r="S92" s="76" t="s">
        <v>126</v>
      </c>
      <c r="T92" s="76">
        <v>1</v>
      </c>
      <c r="U92" s="76" t="s">
        <v>126</v>
      </c>
      <c r="V92" s="345">
        <f t="shared" si="5"/>
        <v>100</v>
      </c>
      <c r="W92" s="345"/>
      <c r="X92" s="345"/>
      <c r="Y92" s="345">
        <f t="shared" si="8"/>
        <v>100</v>
      </c>
      <c r="Z92" s="345"/>
      <c r="AA92" s="165"/>
      <c r="AB92" s="165"/>
    </row>
    <row r="93" spans="1:28" ht="78.75" customHeight="1">
      <c r="A93" s="72">
        <v>83</v>
      </c>
      <c r="B93" s="77" t="s">
        <v>96</v>
      </c>
      <c r="C93" s="62"/>
      <c r="D93" s="62"/>
      <c r="E93" s="130" t="s">
        <v>1371</v>
      </c>
      <c r="F93" s="62"/>
      <c r="G93" s="62"/>
      <c r="H93" s="62"/>
      <c r="I93" s="78"/>
      <c r="J93" s="78"/>
      <c r="K93" s="432" t="s">
        <v>375</v>
      </c>
      <c r="L93" s="76">
        <v>9</v>
      </c>
      <c r="M93" s="76">
        <v>8</v>
      </c>
      <c r="N93" s="76" t="s">
        <v>126</v>
      </c>
      <c r="O93" s="76">
        <v>2</v>
      </c>
      <c r="P93" s="76" t="s">
        <v>126</v>
      </c>
      <c r="Q93" s="76">
        <v>9</v>
      </c>
      <c r="R93" s="76">
        <v>8</v>
      </c>
      <c r="S93" s="76" t="s">
        <v>126</v>
      </c>
      <c r="T93" s="76">
        <v>2</v>
      </c>
      <c r="U93" s="76" t="s">
        <v>126</v>
      </c>
      <c r="V93" s="345">
        <f t="shared" si="5"/>
        <v>100</v>
      </c>
      <c r="W93" s="345">
        <f t="shared" si="6"/>
        <v>100</v>
      </c>
      <c r="X93" s="345"/>
      <c r="Y93" s="345">
        <f t="shared" si="8"/>
        <v>100</v>
      </c>
      <c r="Z93" s="345"/>
      <c r="AA93" s="165"/>
      <c r="AB93" s="165"/>
    </row>
    <row r="94" spans="1:28" ht="15.75" customHeight="1">
      <c r="A94" s="348">
        <v>84</v>
      </c>
      <c r="B94" s="57" t="s">
        <v>97</v>
      </c>
      <c r="C94" s="196"/>
      <c r="D94" s="196"/>
      <c r="E94" s="196"/>
      <c r="F94" s="38"/>
      <c r="G94" s="38"/>
      <c r="H94" s="38"/>
      <c r="I94" s="38"/>
      <c r="J94" s="38"/>
      <c r="K94" s="38"/>
      <c r="L94" s="38"/>
      <c r="M94" s="38"/>
      <c r="N94" s="38"/>
      <c r="O94" s="38"/>
      <c r="P94" s="38"/>
      <c r="Q94" s="38"/>
      <c r="R94" s="38"/>
      <c r="S94" s="38"/>
      <c r="T94" s="38"/>
      <c r="U94" s="38"/>
      <c r="V94" s="345"/>
      <c r="W94" s="345"/>
      <c r="X94" s="345"/>
      <c r="Y94" s="345"/>
      <c r="Z94" s="345"/>
      <c r="AA94" s="165"/>
      <c r="AB94" s="165"/>
    </row>
    <row r="95" spans="1:28" ht="15.75">
      <c r="A95" s="72">
        <v>85</v>
      </c>
      <c r="B95" s="77" t="s">
        <v>98</v>
      </c>
      <c r="C95" s="82"/>
      <c r="D95" s="78"/>
      <c r="E95" s="83" t="s">
        <v>647</v>
      </c>
      <c r="F95" s="78" t="s">
        <v>253</v>
      </c>
      <c r="G95" s="78">
        <v>36.4</v>
      </c>
      <c r="H95" s="78">
        <v>36.4</v>
      </c>
      <c r="I95" s="78"/>
      <c r="J95" s="78"/>
      <c r="K95" s="78" t="s">
        <v>375</v>
      </c>
      <c r="L95" s="76">
        <v>5</v>
      </c>
      <c r="M95" s="76">
        <v>5</v>
      </c>
      <c r="N95" s="76" t="s">
        <v>126</v>
      </c>
      <c r="O95" s="76">
        <v>1</v>
      </c>
      <c r="P95" s="76" t="s">
        <v>126</v>
      </c>
      <c r="Q95" s="76">
        <v>1</v>
      </c>
      <c r="R95" s="76">
        <v>2</v>
      </c>
      <c r="S95" s="76" t="s">
        <v>126</v>
      </c>
      <c r="T95" s="76">
        <v>1</v>
      </c>
      <c r="U95" s="76" t="s">
        <v>126</v>
      </c>
      <c r="V95" s="345">
        <f t="shared" si="5"/>
        <v>20</v>
      </c>
      <c r="W95" s="345">
        <f t="shared" si="6"/>
        <v>40</v>
      </c>
      <c r="X95" s="345"/>
      <c r="Y95" s="345">
        <f t="shared" si="8"/>
        <v>100</v>
      </c>
      <c r="Z95" s="345"/>
      <c r="AA95" s="165"/>
      <c r="AB95" s="165"/>
    </row>
    <row r="96" spans="1:28" ht="15" customHeight="1">
      <c r="L96" s="42">
        <f>SUM(L12:L95)</f>
        <v>164</v>
      </c>
      <c r="Q96" s="42">
        <f>SUM(Q12:Q95)</f>
        <v>143</v>
      </c>
    </row>
    <row r="97" spans="1:26" ht="15" customHeight="1">
      <c r="L97" s="426"/>
      <c r="M97" s="426"/>
      <c r="N97" s="426"/>
      <c r="O97" s="426"/>
      <c r="P97" s="426"/>
      <c r="Q97" s="438">
        <f>Q96/L96*100</f>
        <v>87.195121951219505</v>
      </c>
    </row>
    <row r="98" spans="1:26" hidden="1">
      <c r="L98" s="426">
        <f>L95+L93+L92+L89+L88+L87+L86+L85+L84+L80+L78+L77+L76+L73+L72+L71+L68+L67+L65+L64+L63+L62+L61+L59+L58+L57+L56+L55+L54+L53+L52+L51+L50+L49+L48+L45+L44+L43+L41+L40+L39+L38+L15+L37+L36+L35+L33+L32+L31+L30+L29+L26+L25+L23+L21+L20+L17+L16+L14+L13+L12</f>
        <v>164</v>
      </c>
      <c r="M98" s="42">
        <f>SUM(M13:M95)</f>
        <v>522</v>
      </c>
      <c r="O98" s="42">
        <f>O95+O93+O92+O91+O90+O89+O88+O85+O78+O77+O76+O65+O63+O60+O57+O53+O43+O41+O39+O38+O36+O35+O33+O32+O29+O25+O23+O20+O13</f>
        <v>266</v>
      </c>
      <c r="P98" s="42">
        <f>P67+P78+P88+P89</f>
        <v>391</v>
      </c>
      <c r="R98" s="42">
        <f>SUM(R13:R95)</f>
        <v>325</v>
      </c>
      <c r="S98" s="42">
        <f>SUM(S12:S90)</f>
        <v>460</v>
      </c>
      <c r="T98" s="42">
        <f>T95+T93+T92+T91+T90+T89+T88+T85+T78+T77+T76+T65+T60+T57+T53+T43+T41+T39+T38+T36+T35+T33+T32+T29+T25+T23+T20+T13</f>
        <v>89</v>
      </c>
      <c r="U98" s="42">
        <f>U65+U67+U78+U88+U89</f>
        <v>224</v>
      </c>
    </row>
    <row r="99" spans="1:26" hidden="1">
      <c r="N99" s="426">
        <f>N90+N89+N88+N87+N86+N85+N84+N83+N80+N78+N76+N74+N73+N72+N71+N68+N67+N66+N63+N61+N60+N59+N58+N57+N56+N55+N54+N53+N52+N51+N50+N49+N48+N47+N45+N44+N41+N40+N39+N38+N37+N36+N35+N33+N32+N31+N30+N29+N26+N25+N23+N21+N20+N17+N15+N13+N12</f>
        <v>681</v>
      </c>
      <c r="R99" s="438">
        <f>R98/M98*100</f>
        <v>62.260536398467437</v>
      </c>
      <c r="S99" s="438">
        <f>S98/N99*100</f>
        <v>67.547723935389143</v>
      </c>
      <c r="T99" s="438">
        <f>T98/O98*100</f>
        <v>33.458646616541351</v>
      </c>
      <c r="U99" s="438">
        <f>U98/P98*100</f>
        <v>57.289002557544755</v>
      </c>
    </row>
    <row r="100" spans="1:26" ht="15" customHeight="1">
      <c r="A100" s="43" t="s">
        <v>126</v>
      </c>
      <c r="B100" s="610" t="s">
        <v>1358</v>
      </c>
      <c r="C100" s="610"/>
      <c r="D100" s="610"/>
      <c r="E100" s="610"/>
      <c r="F100" s="610"/>
      <c r="G100" s="610"/>
      <c r="H100" s="610"/>
      <c r="I100" s="610"/>
      <c r="J100" s="610"/>
      <c r="K100" s="610"/>
      <c r="L100" s="610"/>
      <c r="M100" s="610"/>
      <c r="N100" s="610"/>
      <c r="O100" s="610"/>
      <c r="P100" s="610"/>
      <c r="Q100" s="610"/>
      <c r="R100" s="610"/>
      <c r="S100" s="610"/>
      <c r="T100" s="610"/>
      <c r="U100" s="610"/>
      <c r="V100" s="341"/>
      <c r="W100" s="341"/>
      <c r="X100" s="341"/>
      <c r="Y100" s="341"/>
      <c r="Z100" s="341"/>
    </row>
    <row r="101" spans="1:26" hidden="1">
      <c r="A101" s="43"/>
      <c r="B101" s="11"/>
      <c r="T101" s="42">
        <f>O98-T98</f>
        <v>177</v>
      </c>
      <c r="U101" s="42">
        <f>P98-U98</f>
        <v>167</v>
      </c>
    </row>
  </sheetData>
  <autoFilter ref="A10:AB97"/>
  <mergeCells count="17">
    <mergeCell ref="B100:U100"/>
    <mergeCell ref="A1:Z1"/>
    <mergeCell ref="A2:A9"/>
    <mergeCell ref="B2:B9"/>
    <mergeCell ref="C2:Z2"/>
    <mergeCell ref="C3:Z3"/>
    <mergeCell ref="C4:Z4"/>
    <mergeCell ref="C5:H5"/>
    <mergeCell ref="I5:K8"/>
    <mergeCell ref="L5:P8"/>
    <mergeCell ref="Q5:U8"/>
    <mergeCell ref="V5:Z8"/>
    <mergeCell ref="C6:C9"/>
    <mergeCell ref="D6:H6"/>
    <mergeCell ref="D7:H7"/>
    <mergeCell ref="D8:D9"/>
    <mergeCell ref="E8:H8"/>
  </mergeCells>
  <pageMargins left="0.7" right="0.7" top="0.75" bottom="0.75" header="0.3" footer="0.3"/>
  <pageSetup paperSize="9" firstPageNumber="21474836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2"/>
  <sheetViews>
    <sheetView zoomScale="60" zoomScaleNormal="60" workbookViewId="0">
      <pane xSplit="13" ySplit="16" topLeftCell="N17" activePane="bottomRight" state="frozen"/>
      <selection pane="topRight" activeCell="N1" sqref="N1"/>
      <selection pane="bottomLeft" activeCell="A17" sqref="A17"/>
      <selection pane="bottomRight" activeCell="O98" sqref="O98"/>
    </sheetView>
  </sheetViews>
  <sheetFormatPr defaultRowHeight="15"/>
  <cols>
    <col min="1" max="1" width="5.42578125" style="42" customWidth="1"/>
    <col min="2" max="2" width="41.140625" style="41" customWidth="1"/>
    <col min="3" max="3" width="5.7109375" style="42" customWidth="1"/>
    <col min="4" max="4" width="5" style="42" customWidth="1"/>
    <col min="5" max="5" width="55.85546875" style="41" customWidth="1"/>
    <col min="6" max="6" width="11.85546875" style="42" customWidth="1"/>
    <col min="7" max="7" width="16.5703125" style="42" customWidth="1"/>
    <col min="8" max="8" width="18.42578125" style="42" customWidth="1"/>
    <col min="9" max="9" width="4.7109375" style="42" customWidth="1"/>
    <col min="10" max="10" width="42" style="42" customWidth="1"/>
    <col min="11" max="11" width="5" style="42" customWidth="1"/>
    <col min="12" max="12" width="60.42578125" style="42" customWidth="1"/>
    <col min="13" max="13" width="5" style="42" customWidth="1"/>
    <col min="14" max="14" width="26.5703125" style="42" customWidth="1"/>
    <col min="15" max="15" width="5.140625" style="42" customWidth="1"/>
    <col min="16" max="16" width="32.140625" style="42" customWidth="1"/>
    <col min="17" max="17" width="22.42578125" style="42" customWidth="1"/>
    <col min="18" max="18" width="15.42578125" style="42" customWidth="1"/>
    <col min="19" max="19" width="29.7109375" style="42" customWidth="1"/>
    <col min="20" max="20" width="4" customWidth="1"/>
    <col min="21" max="21" width="7.140625" customWidth="1"/>
  </cols>
  <sheetData>
    <row r="1" spans="1:21" ht="18.75">
      <c r="A1" s="612" t="s">
        <v>0</v>
      </c>
      <c r="B1" s="613"/>
      <c r="C1" s="613"/>
      <c r="D1" s="613"/>
      <c r="E1" s="613"/>
      <c r="F1" s="613"/>
      <c r="G1" s="613"/>
      <c r="H1" s="613"/>
      <c r="I1" s="613"/>
      <c r="J1" s="613"/>
      <c r="K1" s="613"/>
      <c r="L1" s="613"/>
      <c r="M1" s="613"/>
      <c r="N1" s="613"/>
      <c r="O1" s="23"/>
      <c r="P1" s="23"/>
      <c r="Q1" s="23"/>
    </row>
    <row r="2" spans="1:21" ht="15.75" customHeight="1">
      <c r="A2" s="601" t="s">
        <v>1</v>
      </c>
      <c r="B2" s="698" t="s">
        <v>2</v>
      </c>
      <c r="C2" s="699" t="s">
        <v>127</v>
      </c>
      <c r="D2" s="700"/>
      <c r="E2" s="700"/>
      <c r="F2" s="700"/>
      <c r="G2" s="700"/>
      <c r="H2" s="700"/>
      <c r="I2" s="700"/>
      <c r="J2" s="700"/>
      <c r="K2" s="700"/>
      <c r="L2" s="700"/>
      <c r="M2" s="700"/>
      <c r="N2" s="700"/>
      <c r="O2" s="700"/>
      <c r="P2" s="700"/>
      <c r="Q2" s="700"/>
      <c r="R2" s="700"/>
      <c r="S2" s="701"/>
    </row>
    <row r="3" spans="1:21" ht="20.25" customHeight="1">
      <c r="A3" s="601"/>
      <c r="B3" s="698"/>
      <c r="C3" s="602" t="s">
        <v>1373</v>
      </c>
      <c r="D3" s="603"/>
      <c r="E3" s="603"/>
      <c r="F3" s="603"/>
      <c r="G3" s="603"/>
      <c r="H3" s="603"/>
      <c r="I3" s="603"/>
      <c r="J3" s="603"/>
      <c r="K3" s="603"/>
      <c r="L3" s="603"/>
      <c r="M3" s="603"/>
      <c r="N3" s="603"/>
      <c r="O3" s="603"/>
      <c r="P3" s="603"/>
      <c r="Q3" s="603"/>
      <c r="R3" s="603"/>
      <c r="S3" s="604"/>
    </row>
    <row r="4" spans="1:21" ht="21" customHeight="1">
      <c r="A4" s="601"/>
      <c r="B4" s="698"/>
      <c r="C4" s="702" t="s">
        <v>214</v>
      </c>
      <c r="D4" s="703"/>
      <c r="E4" s="703"/>
      <c r="F4" s="703"/>
      <c r="G4" s="703"/>
      <c r="H4" s="703"/>
      <c r="I4" s="703"/>
      <c r="J4" s="703"/>
      <c r="K4" s="703"/>
      <c r="L4" s="703"/>
      <c r="M4" s="703"/>
      <c r="N4" s="703"/>
      <c r="O4" s="703"/>
      <c r="P4" s="703"/>
      <c r="Q4" s="703"/>
      <c r="R4" s="703"/>
      <c r="S4" s="704"/>
    </row>
    <row r="5" spans="1:21" ht="21" customHeight="1">
      <c r="A5" s="601"/>
      <c r="B5" s="698"/>
      <c r="C5" s="705" t="s">
        <v>111</v>
      </c>
      <c r="D5" s="705"/>
      <c r="E5" s="705"/>
      <c r="F5" s="705"/>
      <c r="G5" s="705"/>
      <c r="H5" s="705"/>
      <c r="I5" s="705" t="s">
        <v>7</v>
      </c>
      <c r="J5" s="705"/>
      <c r="K5" s="705"/>
      <c r="L5" s="705"/>
      <c r="M5" s="705"/>
      <c r="N5" s="705"/>
      <c r="O5" s="705"/>
      <c r="P5" s="705"/>
      <c r="Q5" s="705"/>
      <c r="R5" s="706" t="s">
        <v>215</v>
      </c>
      <c r="S5" s="706"/>
    </row>
    <row r="6" spans="1:21" ht="18" customHeight="1">
      <c r="A6" s="601"/>
      <c r="B6" s="698"/>
      <c r="C6" s="706" t="s">
        <v>8</v>
      </c>
      <c r="D6" s="707" t="s">
        <v>9</v>
      </c>
      <c r="E6" s="707"/>
      <c r="F6" s="707"/>
      <c r="G6" s="707"/>
      <c r="H6" s="707"/>
      <c r="I6" s="706" t="s">
        <v>8</v>
      </c>
      <c r="J6" s="706" t="s">
        <v>10</v>
      </c>
      <c r="K6" s="705" t="s">
        <v>9</v>
      </c>
      <c r="L6" s="705"/>
      <c r="M6" s="705"/>
      <c r="N6" s="705"/>
      <c r="O6" s="705"/>
      <c r="P6" s="705"/>
      <c r="Q6" s="705"/>
      <c r="R6" s="706"/>
      <c r="S6" s="706"/>
    </row>
    <row r="7" spans="1:21" ht="15.75" customHeight="1">
      <c r="A7" s="601"/>
      <c r="B7" s="698"/>
      <c r="C7" s="706"/>
      <c r="D7" s="705" t="s">
        <v>115</v>
      </c>
      <c r="E7" s="705"/>
      <c r="F7" s="705"/>
      <c r="G7" s="705"/>
      <c r="H7" s="705"/>
      <c r="I7" s="706"/>
      <c r="J7" s="706"/>
      <c r="K7" s="706" t="s">
        <v>216</v>
      </c>
      <c r="L7" s="706"/>
      <c r="M7" s="706" t="s">
        <v>217</v>
      </c>
      <c r="N7" s="706"/>
      <c r="O7" s="706" t="s">
        <v>218</v>
      </c>
      <c r="P7" s="706"/>
      <c r="Q7" s="706" t="s">
        <v>219</v>
      </c>
      <c r="R7" s="706"/>
      <c r="S7" s="706"/>
    </row>
    <row r="8" spans="1:21" ht="15.75" customHeight="1">
      <c r="A8" s="601"/>
      <c r="B8" s="698"/>
      <c r="C8" s="706"/>
      <c r="D8" s="706" t="s">
        <v>8</v>
      </c>
      <c r="E8" s="705" t="s">
        <v>9</v>
      </c>
      <c r="F8" s="705"/>
      <c r="G8" s="705"/>
      <c r="H8" s="705"/>
      <c r="I8" s="706"/>
      <c r="J8" s="706"/>
      <c r="K8" s="706"/>
      <c r="L8" s="706"/>
      <c r="M8" s="706"/>
      <c r="N8" s="706"/>
      <c r="O8" s="706"/>
      <c r="P8" s="706"/>
      <c r="Q8" s="706"/>
      <c r="R8" s="706"/>
      <c r="S8" s="706"/>
    </row>
    <row r="9" spans="1:21" ht="103.5" customHeight="1">
      <c r="A9" s="601"/>
      <c r="B9" s="698"/>
      <c r="C9" s="706"/>
      <c r="D9" s="706"/>
      <c r="E9" s="710" t="s">
        <v>116</v>
      </c>
      <c r="F9" s="710" t="s">
        <v>117</v>
      </c>
      <c r="G9" s="710" t="s">
        <v>149</v>
      </c>
      <c r="H9" s="710" t="s">
        <v>220</v>
      </c>
      <c r="I9" s="706"/>
      <c r="J9" s="706"/>
      <c r="K9" s="706"/>
      <c r="L9" s="706"/>
      <c r="M9" s="706"/>
      <c r="N9" s="706"/>
      <c r="O9" s="706"/>
      <c r="P9" s="706"/>
      <c r="Q9" s="706"/>
      <c r="R9" s="706"/>
      <c r="S9" s="706"/>
    </row>
    <row r="10" spans="1:21" ht="15.75">
      <c r="A10" s="601"/>
      <c r="B10" s="698"/>
      <c r="C10" s="706"/>
      <c r="D10" s="706"/>
      <c r="E10" s="710"/>
      <c r="F10" s="710"/>
      <c r="G10" s="710"/>
      <c r="H10" s="710"/>
      <c r="I10" s="706"/>
      <c r="J10" s="706"/>
      <c r="K10" s="711" t="s">
        <v>8</v>
      </c>
      <c r="L10" s="571" t="s">
        <v>9</v>
      </c>
      <c r="M10" s="706" t="s">
        <v>8</v>
      </c>
      <c r="N10" s="571" t="s">
        <v>9</v>
      </c>
      <c r="O10" s="706" t="s">
        <v>8</v>
      </c>
      <c r="P10" s="571" t="s">
        <v>9</v>
      </c>
      <c r="Q10" s="706"/>
      <c r="R10" s="706" t="s">
        <v>191</v>
      </c>
      <c r="S10" s="708" t="s">
        <v>221</v>
      </c>
    </row>
    <row r="11" spans="1:21" ht="166.5" customHeight="1">
      <c r="A11" s="601"/>
      <c r="B11" s="698"/>
      <c r="C11" s="706"/>
      <c r="D11" s="706"/>
      <c r="E11" s="710"/>
      <c r="F11" s="710"/>
      <c r="G11" s="710"/>
      <c r="H11" s="710"/>
      <c r="I11" s="706"/>
      <c r="J11" s="706"/>
      <c r="K11" s="712"/>
      <c r="L11" s="453" t="s">
        <v>222</v>
      </c>
      <c r="M11" s="706"/>
      <c r="N11" s="453" t="s">
        <v>223</v>
      </c>
      <c r="O11" s="706"/>
      <c r="P11" s="453" t="s">
        <v>224</v>
      </c>
      <c r="Q11" s="706"/>
      <c r="R11" s="706"/>
      <c r="S11" s="709"/>
    </row>
    <row r="12" spans="1:21" ht="15.75">
      <c r="A12" s="445">
        <v>1</v>
      </c>
      <c r="B12" s="452">
        <v>2</v>
      </c>
      <c r="C12" s="445">
        <v>3</v>
      </c>
      <c r="D12" s="445">
        <v>4</v>
      </c>
      <c r="E12" s="445">
        <v>5</v>
      </c>
      <c r="F12" s="445">
        <v>6</v>
      </c>
      <c r="G12" s="445">
        <v>7</v>
      </c>
      <c r="H12" s="445">
        <v>8</v>
      </c>
      <c r="I12" s="445">
        <v>9</v>
      </c>
      <c r="J12" s="445">
        <v>10</v>
      </c>
      <c r="K12" s="442">
        <v>11</v>
      </c>
      <c r="L12" s="445">
        <v>12</v>
      </c>
      <c r="M12" s="445">
        <v>13</v>
      </c>
      <c r="N12" s="445">
        <v>14</v>
      </c>
      <c r="O12" s="445">
        <v>15</v>
      </c>
      <c r="P12" s="445">
        <v>16</v>
      </c>
      <c r="Q12" s="445">
        <v>17</v>
      </c>
      <c r="R12" s="445">
        <v>18</v>
      </c>
      <c r="S12" s="455">
        <v>19</v>
      </c>
    </row>
    <row r="13" spans="1:21" ht="15.75">
      <c r="A13" s="453">
        <v>1</v>
      </c>
      <c r="B13" s="57" t="s">
        <v>13</v>
      </c>
      <c r="C13" s="33"/>
      <c r="D13" s="33"/>
      <c r="E13" s="57"/>
      <c r="F13" s="33"/>
      <c r="G13" s="33"/>
      <c r="H13" s="38"/>
      <c r="I13" s="38"/>
      <c r="J13" s="38"/>
      <c r="K13" s="38"/>
      <c r="L13" s="38"/>
      <c r="M13" s="38"/>
      <c r="N13" s="38"/>
      <c r="O13" s="38"/>
      <c r="P13" s="38"/>
      <c r="Q13" s="38"/>
      <c r="R13" s="38"/>
      <c r="S13" s="38"/>
    </row>
    <row r="14" spans="1:21" ht="110.25">
      <c r="A14" s="72">
        <v>2</v>
      </c>
      <c r="B14" s="77" t="s">
        <v>14</v>
      </c>
      <c r="C14" s="451"/>
      <c r="D14" s="451"/>
      <c r="E14" s="221" t="s">
        <v>1101</v>
      </c>
      <c r="F14" s="451" t="s">
        <v>253</v>
      </c>
      <c r="G14" s="451">
        <v>78</v>
      </c>
      <c r="H14" s="78">
        <v>100</v>
      </c>
      <c r="I14" s="62"/>
      <c r="J14" s="54"/>
      <c r="K14" s="62"/>
      <c r="L14" s="62"/>
      <c r="M14" s="62"/>
      <c r="N14" s="62"/>
      <c r="O14" s="62"/>
      <c r="P14" s="62"/>
      <c r="Q14" s="62"/>
      <c r="R14" s="78">
        <v>12</v>
      </c>
      <c r="S14" s="78">
        <v>12</v>
      </c>
      <c r="U14" s="483"/>
    </row>
    <row r="15" spans="1:21" ht="15.75">
      <c r="A15" s="72">
        <v>3</v>
      </c>
      <c r="B15" s="77" t="s">
        <v>15</v>
      </c>
      <c r="C15" s="451" t="s">
        <v>375</v>
      </c>
      <c r="D15" s="451"/>
      <c r="E15" s="77"/>
      <c r="F15" s="451"/>
      <c r="G15" s="451"/>
      <c r="H15" s="78"/>
      <c r="I15" s="451" t="s">
        <v>375</v>
      </c>
      <c r="J15" s="451"/>
      <c r="K15" s="451"/>
      <c r="L15" s="451"/>
      <c r="M15" s="451"/>
      <c r="N15" s="451"/>
      <c r="O15" s="451"/>
      <c r="P15" s="451"/>
      <c r="Q15" s="451"/>
      <c r="R15" s="451">
        <v>71</v>
      </c>
      <c r="S15" s="451">
        <v>71</v>
      </c>
      <c r="U15" s="483"/>
    </row>
    <row r="16" spans="1:21" ht="15.75">
      <c r="A16" s="54">
        <v>4</v>
      </c>
      <c r="B16" s="61" t="s">
        <v>16</v>
      </c>
      <c r="C16" s="60"/>
      <c r="D16" s="60"/>
      <c r="E16" s="61"/>
      <c r="F16" s="60"/>
      <c r="G16" s="60"/>
      <c r="H16" s="62"/>
      <c r="I16" s="62"/>
      <c r="J16" s="62"/>
      <c r="K16" s="62"/>
      <c r="L16" s="62"/>
      <c r="M16" s="62"/>
      <c r="N16" s="62"/>
      <c r="O16" s="62"/>
      <c r="P16" s="62"/>
      <c r="Q16" s="62"/>
      <c r="R16" s="62"/>
      <c r="S16" s="62"/>
    </row>
    <row r="17" spans="1:21" ht="94.5">
      <c r="A17" s="72">
        <v>5</v>
      </c>
      <c r="B17" s="77" t="s">
        <v>17</v>
      </c>
      <c r="C17" s="451"/>
      <c r="D17" s="451"/>
      <c r="E17" s="221" t="s">
        <v>812</v>
      </c>
      <c r="F17" s="60"/>
      <c r="G17" s="60"/>
      <c r="H17" s="60"/>
      <c r="I17" s="451"/>
      <c r="J17" s="451"/>
      <c r="K17" s="451" t="s">
        <v>375</v>
      </c>
      <c r="L17" s="451"/>
      <c r="M17" s="451"/>
      <c r="N17" s="451">
        <v>3</v>
      </c>
      <c r="O17" s="451"/>
      <c r="P17" s="77" t="s">
        <v>1374</v>
      </c>
      <c r="Q17" s="451">
        <v>6</v>
      </c>
      <c r="R17" s="451">
        <v>10</v>
      </c>
      <c r="S17" s="451">
        <v>6</v>
      </c>
      <c r="U17" s="483"/>
    </row>
    <row r="18" spans="1:21" ht="15.75">
      <c r="A18" s="72">
        <v>6</v>
      </c>
      <c r="B18" s="77" t="s">
        <v>18</v>
      </c>
      <c r="C18" s="451" t="s">
        <v>375</v>
      </c>
      <c r="D18" s="451"/>
      <c r="E18" s="77"/>
      <c r="F18" s="451"/>
      <c r="G18" s="451"/>
      <c r="H18" s="78"/>
      <c r="I18" s="451" t="s">
        <v>375</v>
      </c>
      <c r="J18" s="451"/>
      <c r="K18" s="451"/>
      <c r="L18" s="451"/>
      <c r="M18" s="451"/>
      <c r="N18" s="451"/>
      <c r="O18" s="451"/>
      <c r="P18" s="451"/>
      <c r="Q18" s="451"/>
      <c r="R18" s="451">
        <v>34</v>
      </c>
      <c r="S18" s="451">
        <v>20</v>
      </c>
      <c r="U18" s="483"/>
    </row>
    <row r="19" spans="1:21" ht="15.75">
      <c r="A19" s="72">
        <v>7</v>
      </c>
      <c r="B19" s="77" t="s">
        <v>19</v>
      </c>
      <c r="C19" s="451"/>
      <c r="D19" s="451" t="s">
        <v>375</v>
      </c>
      <c r="E19" s="221"/>
      <c r="F19" s="451"/>
      <c r="G19" s="451"/>
      <c r="H19" s="78"/>
      <c r="I19" s="451" t="s">
        <v>375</v>
      </c>
      <c r="J19" s="451"/>
      <c r="K19" s="451"/>
      <c r="L19" s="451"/>
      <c r="M19" s="451"/>
      <c r="N19" s="451"/>
      <c r="O19" s="451"/>
      <c r="P19" s="451"/>
      <c r="Q19" s="451"/>
      <c r="R19" s="451">
        <v>14</v>
      </c>
      <c r="S19" s="451">
        <v>14</v>
      </c>
      <c r="U19" s="483"/>
    </row>
    <row r="20" spans="1:21" ht="15.75">
      <c r="A20" s="453">
        <v>8</v>
      </c>
      <c r="B20" s="57" t="s">
        <v>20</v>
      </c>
      <c r="C20" s="33"/>
      <c r="D20" s="33"/>
      <c r="E20" s="33"/>
      <c r="F20" s="33"/>
      <c r="G20" s="33"/>
      <c r="H20" s="38"/>
      <c r="I20" s="38"/>
      <c r="J20" s="38"/>
      <c r="K20" s="38"/>
      <c r="L20" s="38"/>
      <c r="M20" s="38"/>
      <c r="N20" s="38"/>
      <c r="O20" s="38"/>
      <c r="P20" s="38"/>
      <c r="Q20" s="38"/>
      <c r="R20" s="38"/>
      <c r="S20" s="38"/>
    </row>
    <row r="21" spans="1:21" ht="15.75">
      <c r="A21" s="453">
        <v>9</v>
      </c>
      <c r="B21" s="57" t="s">
        <v>21</v>
      </c>
      <c r="C21" s="33"/>
      <c r="D21" s="33"/>
      <c r="E21" s="33"/>
      <c r="F21" s="33"/>
      <c r="G21" s="33"/>
      <c r="H21" s="38"/>
      <c r="I21" s="38"/>
      <c r="J21" s="38"/>
      <c r="K21" s="38"/>
      <c r="L21" s="38"/>
      <c r="M21" s="38"/>
      <c r="N21" s="38"/>
      <c r="O21" s="38"/>
      <c r="P21" s="38"/>
      <c r="Q21" s="38"/>
      <c r="R21" s="38"/>
      <c r="S21" s="38"/>
    </row>
    <row r="22" spans="1:21" ht="15.75">
      <c r="A22" s="72">
        <v>10</v>
      </c>
      <c r="B22" s="77" t="s">
        <v>22</v>
      </c>
      <c r="C22" s="451"/>
      <c r="D22" s="451" t="s">
        <v>375</v>
      </c>
      <c r="E22" s="451"/>
      <c r="F22" s="451"/>
      <c r="G22" s="451"/>
      <c r="H22" s="78"/>
      <c r="I22" s="451" t="s">
        <v>375</v>
      </c>
      <c r="J22" s="451"/>
      <c r="K22" s="78"/>
      <c r="L22" s="78"/>
      <c r="M22" s="78"/>
      <c r="N22" s="78"/>
      <c r="O22" s="78"/>
      <c r="P22" s="78"/>
      <c r="Q22" s="78"/>
      <c r="R22" s="451">
        <v>87</v>
      </c>
      <c r="S22" s="451">
        <v>30</v>
      </c>
      <c r="U22" s="483"/>
    </row>
    <row r="23" spans="1:21" ht="15.75">
      <c r="A23" s="72">
        <v>11</v>
      </c>
      <c r="B23" s="77" t="s">
        <v>23</v>
      </c>
      <c r="C23" s="451" t="s">
        <v>375</v>
      </c>
      <c r="D23" s="451"/>
      <c r="E23" s="451"/>
      <c r="F23" s="451"/>
      <c r="G23" s="451"/>
      <c r="H23" s="78"/>
      <c r="I23" s="62"/>
      <c r="J23" s="62"/>
      <c r="K23" s="62"/>
      <c r="L23" s="62"/>
      <c r="M23" s="62"/>
      <c r="N23" s="62"/>
      <c r="O23" s="62"/>
      <c r="P23" s="62"/>
      <c r="Q23" s="60"/>
      <c r="R23" s="451">
        <v>2</v>
      </c>
      <c r="S23" s="451">
        <v>2</v>
      </c>
      <c r="U23" s="483"/>
    </row>
    <row r="24" spans="1:21" ht="15.75">
      <c r="A24" s="453">
        <v>12</v>
      </c>
      <c r="B24" s="57" t="s">
        <v>24</v>
      </c>
      <c r="C24" s="33"/>
      <c r="D24" s="33"/>
      <c r="E24" s="33"/>
      <c r="F24" s="33"/>
      <c r="G24" s="33"/>
      <c r="H24" s="38"/>
      <c r="I24" s="38"/>
      <c r="J24" s="38"/>
      <c r="K24" s="38"/>
      <c r="L24" s="38"/>
      <c r="M24" s="38"/>
      <c r="N24" s="38"/>
      <c r="O24" s="38"/>
      <c r="P24" s="38"/>
      <c r="Q24" s="38"/>
      <c r="R24" s="38"/>
      <c r="S24" s="38"/>
    </row>
    <row r="25" spans="1:21" ht="47.25">
      <c r="A25" s="72">
        <v>13</v>
      </c>
      <c r="B25" s="77" t="s">
        <v>25</v>
      </c>
      <c r="C25" s="77"/>
      <c r="D25" s="77"/>
      <c r="E25" s="221" t="s">
        <v>1375</v>
      </c>
      <c r="F25" s="451" t="s">
        <v>253</v>
      </c>
      <c r="G25" s="475">
        <v>10</v>
      </c>
      <c r="H25" s="475">
        <v>11</v>
      </c>
      <c r="I25" s="451"/>
      <c r="J25" s="451"/>
      <c r="K25" s="451" t="s">
        <v>375</v>
      </c>
      <c r="L25" s="451"/>
      <c r="M25" s="451"/>
      <c r="N25" s="451">
        <v>1</v>
      </c>
      <c r="O25" s="451" t="s">
        <v>375</v>
      </c>
      <c r="P25" s="451"/>
      <c r="Q25" s="451">
        <v>2</v>
      </c>
      <c r="R25" s="451">
        <v>18</v>
      </c>
      <c r="S25" s="451">
        <v>10</v>
      </c>
      <c r="U25" s="483"/>
    </row>
    <row r="26" spans="1:21" ht="15.75">
      <c r="A26" s="453">
        <v>14</v>
      </c>
      <c r="B26" s="57" t="s">
        <v>26</v>
      </c>
      <c r="C26" s="33"/>
      <c r="D26" s="33"/>
      <c r="E26" s="33"/>
      <c r="F26" s="33"/>
      <c r="G26" s="33"/>
      <c r="H26" s="38"/>
      <c r="I26" s="38"/>
      <c r="J26" s="38"/>
      <c r="K26" s="38"/>
      <c r="L26" s="38"/>
      <c r="M26" s="38"/>
      <c r="N26" s="38"/>
      <c r="O26" s="38"/>
      <c r="P26" s="38"/>
      <c r="Q26" s="38"/>
      <c r="R26" s="33"/>
      <c r="S26" s="33"/>
    </row>
    <row r="27" spans="1:21" ht="47.25">
      <c r="A27" s="72">
        <v>15</v>
      </c>
      <c r="B27" s="77" t="s">
        <v>27</v>
      </c>
      <c r="C27" s="451"/>
      <c r="D27" s="451"/>
      <c r="E27" s="221" t="s">
        <v>1102</v>
      </c>
      <c r="F27" s="451" t="s">
        <v>1376</v>
      </c>
      <c r="G27" s="451">
        <v>2</v>
      </c>
      <c r="H27" s="451">
        <v>2</v>
      </c>
      <c r="I27" s="60"/>
      <c r="J27" s="60"/>
      <c r="K27" s="62"/>
      <c r="L27" s="62"/>
      <c r="M27" s="62"/>
      <c r="N27" s="62"/>
      <c r="O27" s="62"/>
      <c r="P27" s="62"/>
      <c r="Q27" s="60"/>
      <c r="R27" s="451">
        <v>2</v>
      </c>
      <c r="S27" s="451">
        <v>2</v>
      </c>
      <c r="U27" s="483"/>
    </row>
    <row r="28" spans="1:21" ht="15.75">
      <c r="A28" s="72">
        <v>16</v>
      </c>
      <c r="B28" s="77" t="s">
        <v>28</v>
      </c>
      <c r="C28" s="451"/>
      <c r="D28" s="451" t="s">
        <v>375</v>
      </c>
      <c r="E28" s="451"/>
      <c r="F28" s="451"/>
      <c r="G28" s="451"/>
      <c r="H28" s="78"/>
      <c r="I28" s="451" t="s">
        <v>375</v>
      </c>
      <c r="J28" s="451"/>
      <c r="K28" s="78"/>
      <c r="L28" s="78"/>
      <c r="M28" s="78"/>
      <c r="N28" s="78"/>
      <c r="O28" s="78"/>
      <c r="P28" s="78"/>
      <c r="Q28" s="78"/>
      <c r="R28" s="451">
        <v>10</v>
      </c>
      <c r="S28" s="451">
        <v>10</v>
      </c>
      <c r="U28" s="483"/>
    </row>
    <row r="29" spans="1:21" ht="15.75">
      <c r="A29" s="453">
        <v>17</v>
      </c>
      <c r="B29" s="57" t="s">
        <v>29</v>
      </c>
      <c r="C29" s="33"/>
      <c r="D29" s="33"/>
      <c r="E29" s="33"/>
      <c r="F29" s="33"/>
      <c r="G29" s="33"/>
      <c r="H29" s="38"/>
      <c r="I29" s="38"/>
      <c r="J29" s="38"/>
      <c r="K29" s="38"/>
      <c r="L29" s="38"/>
      <c r="M29" s="38"/>
      <c r="N29" s="38"/>
      <c r="O29" s="38"/>
      <c r="P29" s="38"/>
      <c r="Q29" s="38"/>
      <c r="R29" s="38"/>
      <c r="S29" s="38"/>
    </row>
    <row r="30" spans="1:21" ht="15.75">
      <c r="A30" s="453">
        <v>18</v>
      </c>
      <c r="B30" s="57" t="s">
        <v>30</v>
      </c>
      <c r="C30" s="33"/>
      <c r="D30" s="33"/>
      <c r="E30" s="33"/>
      <c r="F30" s="33"/>
      <c r="G30" s="33"/>
      <c r="H30" s="453"/>
      <c r="I30" s="453"/>
      <c r="J30" s="453"/>
      <c r="K30" s="453"/>
      <c r="L30" s="453"/>
      <c r="M30" s="453"/>
      <c r="N30" s="453"/>
      <c r="O30" s="453"/>
      <c r="P30" s="453"/>
      <c r="Q30" s="453"/>
      <c r="R30" s="38"/>
      <c r="S30" s="38"/>
    </row>
    <row r="31" spans="1:21" ht="42.75" customHeight="1">
      <c r="A31" s="72">
        <v>19</v>
      </c>
      <c r="B31" s="77" t="s">
        <v>31</v>
      </c>
      <c r="C31" s="457"/>
      <c r="D31" s="451"/>
      <c r="E31" s="221" t="s">
        <v>1103</v>
      </c>
      <c r="F31" s="60"/>
      <c r="G31" s="60"/>
      <c r="H31" s="62"/>
      <c r="I31" s="62"/>
      <c r="J31" s="62"/>
      <c r="K31" s="60" t="s">
        <v>375</v>
      </c>
      <c r="L31" s="62"/>
      <c r="M31" s="60" t="s">
        <v>375</v>
      </c>
      <c r="N31" s="62"/>
      <c r="O31" s="60" t="s">
        <v>375</v>
      </c>
      <c r="P31" s="62"/>
      <c r="Q31" s="62"/>
      <c r="R31" s="62">
        <v>1</v>
      </c>
      <c r="S31" s="62"/>
    </row>
    <row r="32" spans="1:21" ht="78.75">
      <c r="A32" s="72">
        <v>20</v>
      </c>
      <c r="B32" s="77" t="s">
        <v>32</v>
      </c>
      <c r="C32" s="451"/>
      <c r="D32" s="451"/>
      <c r="E32" s="84" t="s">
        <v>1106</v>
      </c>
      <c r="F32" s="451" t="s">
        <v>300</v>
      </c>
      <c r="G32" s="403"/>
      <c r="H32" s="403"/>
      <c r="I32" s="451" t="s">
        <v>375</v>
      </c>
      <c r="J32" s="451"/>
      <c r="K32" s="451"/>
      <c r="L32" s="451"/>
      <c r="M32" s="451"/>
      <c r="N32" s="451"/>
      <c r="O32" s="451"/>
      <c r="P32" s="451"/>
      <c r="Q32" s="451"/>
      <c r="R32" s="451">
        <v>14</v>
      </c>
      <c r="S32" s="451">
        <v>13</v>
      </c>
      <c r="U32" s="483"/>
    </row>
    <row r="33" spans="1:21" ht="63">
      <c r="A33" s="72">
        <v>21</v>
      </c>
      <c r="B33" s="77" t="s">
        <v>33</v>
      </c>
      <c r="C33" s="451"/>
      <c r="D33" s="451"/>
      <c r="E33" s="308" t="s">
        <v>581</v>
      </c>
      <c r="F33" s="60" t="s">
        <v>253</v>
      </c>
      <c r="G33" s="60"/>
      <c r="H33" s="60"/>
      <c r="I33" s="451" t="s">
        <v>375</v>
      </c>
      <c r="J33" s="451"/>
      <c r="K33" s="451"/>
      <c r="L33" s="78"/>
      <c r="M33" s="78"/>
      <c r="N33" s="78"/>
      <c r="O33" s="78"/>
      <c r="P33" s="78"/>
      <c r="Q33" s="78"/>
      <c r="R33" s="78">
        <v>5</v>
      </c>
      <c r="S33" s="78">
        <v>3</v>
      </c>
      <c r="U33" s="483"/>
    </row>
    <row r="34" spans="1:21" ht="47.25">
      <c r="A34" s="72">
        <v>22</v>
      </c>
      <c r="B34" s="77" t="s">
        <v>34</v>
      </c>
      <c r="C34" s="451"/>
      <c r="D34" s="451"/>
      <c r="E34" s="221" t="s">
        <v>1368</v>
      </c>
      <c r="F34" s="60" t="s">
        <v>253</v>
      </c>
      <c r="G34" s="60">
        <v>100</v>
      </c>
      <c r="H34" s="62">
        <v>100</v>
      </c>
      <c r="I34" s="78"/>
      <c r="J34" s="77" t="s">
        <v>1383</v>
      </c>
      <c r="K34" s="78"/>
      <c r="L34" s="78"/>
      <c r="M34" s="78"/>
      <c r="N34" s="78"/>
      <c r="O34" s="78"/>
      <c r="P34" s="78"/>
      <c r="Q34" s="78"/>
      <c r="R34" s="78">
        <v>24</v>
      </c>
      <c r="S34" s="78">
        <v>24</v>
      </c>
      <c r="U34" s="483"/>
    </row>
    <row r="35" spans="1:21" ht="15.75">
      <c r="A35" s="72">
        <v>23</v>
      </c>
      <c r="B35" s="77" t="s">
        <v>35</v>
      </c>
      <c r="C35" s="451" t="s">
        <v>375</v>
      </c>
      <c r="D35" s="451"/>
      <c r="E35" s="77"/>
      <c r="F35" s="451"/>
      <c r="G35" s="451"/>
      <c r="H35" s="78"/>
      <c r="I35" s="72" t="s">
        <v>375</v>
      </c>
      <c r="J35" s="78"/>
      <c r="K35" s="78"/>
      <c r="L35" s="78"/>
      <c r="M35" s="78"/>
      <c r="N35" s="78"/>
      <c r="O35" s="78"/>
      <c r="P35" s="78"/>
      <c r="Q35" s="78"/>
      <c r="R35" s="78">
        <v>2</v>
      </c>
      <c r="S35" s="78">
        <v>1</v>
      </c>
      <c r="U35" s="483"/>
    </row>
    <row r="36" spans="1:21" ht="15.75">
      <c r="A36" s="54">
        <v>24</v>
      </c>
      <c r="B36" s="130" t="s">
        <v>37</v>
      </c>
      <c r="C36" s="54"/>
      <c r="D36" s="54"/>
      <c r="E36" s="130"/>
      <c r="F36" s="54"/>
      <c r="G36" s="54"/>
      <c r="H36" s="62"/>
      <c r="I36" s="62"/>
      <c r="J36" s="62"/>
      <c r="K36" s="62"/>
      <c r="L36" s="62"/>
      <c r="M36" s="62"/>
      <c r="N36" s="62"/>
      <c r="O36" s="62"/>
      <c r="P36" s="62"/>
      <c r="Q36" s="62"/>
      <c r="R36" s="62"/>
      <c r="S36" s="62"/>
    </row>
    <row r="37" spans="1:21" ht="94.5">
      <c r="A37" s="72">
        <v>25</v>
      </c>
      <c r="B37" s="77" t="s">
        <v>38</v>
      </c>
      <c r="C37" s="451"/>
      <c r="D37" s="451"/>
      <c r="E37" s="84" t="s">
        <v>1377</v>
      </c>
      <c r="F37" s="62" t="s">
        <v>253</v>
      </c>
      <c r="G37" s="62">
        <v>0</v>
      </c>
      <c r="H37" s="62">
        <v>0</v>
      </c>
      <c r="I37" s="72" t="s">
        <v>375</v>
      </c>
      <c r="J37" s="451"/>
      <c r="K37" s="451"/>
      <c r="L37" s="451"/>
      <c r="M37" s="451"/>
      <c r="N37" s="451"/>
      <c r="O37" s="451"/>
      <c r="P37" s="451"/>
      <c r="Q37" s="451"/>
      <c r="R37" s="451">
        <v>8</v>
      </c>
      <c r="S37" s="451">
        <v>0</v>
      </c>
      <c r="U37" s="483"/>
    </row>
    <row r="38" spans="1:21" ht="15.75">
      <c r="A38" s="54">
        <v>26</v>
      </c>
      <c r="B38" s="61" t="s">
        <v>39</v>
      </c>
      <c r="C38" s="60"/>
      <c r="D38" s="60"/>
      <c r="E38" s="61"/>
      <c r="F38" s="60"/>
      <c r="G38" s="60"/>
      <c r="H38" s="62"/>
      <c r="I38" s="62"/>
      <c r="J38" s="62"/>
      <c r="K38" s="62"/>
      <c r="L38" s="62"/>
      <c r="M38" s="62"/>
      <c r="N38" s="62"/>
      <c r="O38" s="62"/>
      <c r="P38" s="62"/>
      <c r="Q38" s="62"/>
      <c r="R38" s="62"/>
      <c r="S38" s="62"/>
    </row>
    <row r="39" spans="1:21" ht="15.75">
      <c r="A39" s="54">
        <v>27</v>
      </c>
      <c r="B39" s="61" t="s">
        <v>40</v>
      </c>
      <c r="C39" s="60"/>
      <c r="D39" s="60"/>
      <c r="E39" s="61"/>
      <c r="F39" s="60"/>
      <c r="G39" s="60"/>
      <c r="H39" s="62"/>
      <c r="I39" s="62"/>
      <c r="J39" s="62"/>
      <c r="K39" s="62"/>
      <c r="L39" s="62"/>
      <c r="M39" s="62"/>
      <c r="N39" s="62"/>
      <c r="O39" s="62"/>
      <c r="P39" s="62"/>
      <c r="Q39" s="62"/>
      <c r="R39" s="62"/>
      <c r="S39" s="62"/>
    </row>
    <row r="40" spans="1:21" ht="15.75">
      <c r="A40" s="54">
        <v>28</v>
      </c>
      <c r="B40" s="61" t="s">
        <v>41</v>
      </c>
      <c r="C40" s="60"/>
      <c r="D40" s="60"/>
      <c r="E40" s="222" t="s">
        <v>1104</v>
      </c>
      <c r="F40" s="60"/>
      <c r="G40" s="60"/>
      <c r="H40" s="62"/>
      <c r="I40" s="62"/>
      <c r="J40" s="62"/>
      <c r="K40" s="62"/>
      <c r="L40" s="62"/>
      <c r="M40" s="62"/>
      <c r="N40" s="62"/>
      <c r="O40" s="62"/>
      <c r="P40" s="62"/>
      <c r="Q40" s="62"/>
      <c r="R40" s="62"/>
      <c r="S40" s="62"/>
    </row>
    <row r="41" spans="1:21" ht="15.75">
      <c r="A41" s="72">
        <v>29</v>
      </c>
      <c r="B41" s="77" t="s">
        <v>42</v>
      </c>
      <c r="C41" s="458" t="s">
        <v>375</v>
      </c>
      <c r="D41" s="458"/>
      <c r="E41" s="458"/>
      <c r="F41" s="458"/>
      <c r="G41" s="458"/>
      <c r="H41" s="459"/>
      <c r="I41" s="460"/>
      <c r="J41" s="460"/>
      <c r="K41" s="460"/>
      <c r="L41" s="460"/>
      <c r="M41" s="460"/>
      <c r="N41" s="460"/>
      <c r="O41" s="460"/>
      <c r="P41" s="460"/>
      <c r="Q41" s="460"/>
      <c r="R41" s="459">
        <v>35</v>
      </c>
      <c r="S41" s="459">
        <v>35</v>
      </c>
      <c r="U41" s="483"/>
    </row>
    <row r="42" spans="1:21" ht="126">
      <c r="A42" s="72">
        <v>30</v>
      </c>
      <c r="B42" s="77" t="s">
        <v>43</v>
      </c>
      <c r="C42" s="451"/>
      <c r="D42" s="451"/>
      <c r="E42" s="221" t="s">
        <v>1105</v>
      </c>
      <c r="F42" s="451" t="s">
        <v>679</v>
      </c>
      <c r="G42" s="451">
        <v>100</v>
      </c>
      <c r="H42" s="451">
        <v>100</v>
      </c>
      <c r="I42" s="451"/>
      <c r="J42" s="77" t="s">
        <v>1382</v>
      </c>
      <c r="K42" s="451"/>
      <c r="L42" s="451"/>
      <c r="M42" s="451"/>
      <c r="N42" s="451"/>
      <c r="O42" s="451"/>
      <c r="P42" s="451"/>
      <c r="Q42" s="451"/>
      <c r="R42" s="451">
        <v>20</v>
      </c>
      <c r="S42" s="451">
        <v>16</v>
      </c>
      <c r="U42" s="483"/>
    </row>
    <row r="43" spans="1:21" ht="15.75">
      <c r="A43" s="72">
        <v>31</v>
      </c>
      <c r="B43" s="77" t="s">
        <v>44</v>
      </c>
      <c r="C43" s="451" t="s">
        <v>375</v>
      </c>
      <c r="D43" s="451"/>
      <c r="E43" s="77"/>
      <c r="F43" s="451"/>
      <c r="G43" s="451"/>
      <c r="H43" s="78"/>
      <c r="I43" s="72" t="s">
        <v>375</v>
      </c>
      <c r="J43" s="78"/>
      <c r="K43" s="78"/>
      <c r="L43" s="78"/>
      <c r="M43" s="78"/>
      <c r="N43" s="78"/>
      <c r="O43" s="78"/>
      <c r="P43" s="78"/>
      <c r="Q43" s="78"/>
      <c r="R43" s="78">
        <v>15</v>
      </c>
      <c r="S43" s="78">
        <v>15</v>
      </c>
      <c r="U43" s="483"/>
    </row>
    <row r="44" spans="1:21" ht="15.75">
      <c r="A44" s="453">
        <v>32</v>
      </c>
      <c r="B44" s="57" t="s">
        <v>45</v>
      </c>
      <c r="C44" s="33"/>
      <c r="D44" s="33"/>
      <c r="E44" s="57"/>
      <c r="F44" s="33"/>
      <c r="G44" s="33"/>
      <c r="H44" s="38"/>
      <c r="I44" s="38"/>
      <c r="J44" s="38"/>
      <c r="K44" s="38"/>
      <c r="L44" s="38"/>
      <c r="M44" s="38"/>
      <c r="N44" s="38"/>
      <c r="O44" s="38"/>
      <c r="P44" s="38"/>
      <c r="Q44" s="38"/>
      <c r="R44" s="38"/>
      <c r="S44" s="38"/>
    </row>
    <row r="45" spans="1:21" ht="15.75">
      <c r="A45" s="72">
        <v>33</v>
      </c>
      <c r="B45" s="77" t="s">
        <v>46</v>
      </c>
      <c r="C45" s="446" t="s">
        <v>375</v>
      </c>
      <c r="D45" s="229"/>
      <c r="E45" s="467"/>
      <c r="F45" s="451"/>
      <c r="G45" s="451"/>
      <c r="H45" s="78"/>
      <c r="I45" s="72" t="s">
        <v>375</v>
      </c>
      <c r="J45" s="78"/>
      <c r="K45" s="162"/>
      <c r="L45" s="78"/>
      <c r="M45" s="78"/>
      <c r="N45" s="78"/>
      <c r="O45" s="78"/>
      <c r="P45" s="78"/>
      <c r="Q45" s="78"/>
      <c r="R45" s="78">
        <v>26</v>
      </c>
      <c r="S45" s="78">
        <v>26</v>
      </c>
      <c r="U45" s="483"/>
    </row>
    <row r="46" spans="1:21" ht="63">
      <c r="A46" s="72">
        <v>34</v>
      </c>
      <c r="B46" s="77" t="s">
        <v>47</v>
      </c>
      <c r="C46" s="451"/>
      <c r="D46" s="451"/>
      <c r="E46" s="221" t="s">
        <v>311</v>
      </c>
      <c r="F46" s="60" t="s">
        <v>253</v>
      </c>
      <c r="G46" s="60">
        <v>30</v>
      </c>
      <c r="H46" s="62">
        <v>30</v>
      </c>
      <c r="I46" s="78"/>
      <c r="J46" s="83" t="s">
        <v>1381</v>
      </c>
      <c r="K46" s="78"/>
      <c r="L46" s="78"/>
      <c r="M46" s="78"/>
      <c r="N46" s="78"/>
      <c r="O46" s="78"/>
      <c r="P46" s="78"/>
      <c r="Q46" s="62">
        <v>48</v>
      </c>
      <c r="R46" s="78">
        <v>14</v>
      </c>
      <c r="S46" s="78">
        <v>14</v>
      </c>
      <c r="U46" s="483"/>
    </row>
    <row r="47" spans="1:21" ht="15.75">
      <c r="A47" s="72">
        <v>35</v>
      </c>
      <c r="B47" s="77" t="s">
        <v>48</v>
      </c>
      <c r="C47" s="451"/>
      <c r="D47" s="451" t="s">
        <v>375</v>
      </c>
      <c r="E47" s="77"/>
      <c r="F47" s="451"/>
      <c r="G47" s="451"/>
      <c r="H47" s="78"/>
      <c r="I47" s="451" t="s">
        <v>375</v>
      </c>
      <c r="J47" s="451"/>
      <c r="K47" s="78"/>
      <c r="L47" s="78"/>
      <c r="M47" s="78"/>
      <c r="N47" s="78"/>
      <c r="O47" s="78"/>
      <c r="P47" s="78"/>
      <c r="Q47" s="78"/>
      <c r="R47" s="451">
        <v>23</v>
      </c>
      <c r="S47" s="451">
        <v>11</v>
      </c>
      <c r="U47" s="483"/>
    </row>
    <row r="48" spans="1:21" ht="15.75">
      <c r="A48" s="453">
        <v>36</v>
      </c>
      <c r="B48" s="57" t="s">
        <v>49</v>
      </c>
      <c r="C48" s="33"/>
      <c r="D48" s="33"/>
      <c r="E48" s="57"/>
      <c r="F48" s="33"/>
      <c r="G48" s="33"/>
      <c r="H48" s="33"/>
      <c r="I48" s="33"/>
      <c r="J48" s="33"/>
      <c r="K48" s="38"/>
      <c r="L48" s="38"/>
      <c r="M48" s="33"/>
      <c r="N48" s="38"/>
      <c r="O48" s="33"/>
      <c r="P48" s="38"/>
      <c r="Q48" s="38"/>
      <c r="R48" s="38"/>
      <c r="S48" s="38"/>
    </row>
    <row r="49" spans="1:21" ht="126">
      <c r="A49" s="72">
        <v>37</v>
      </c>
      <c r="B49" s="77" t="s">
        <v>50</v>
      </c>
      <c r="C49" s="451"/>
      <c r="D49" s="451"/>
      <c r="E49" s="474" t="s">
        <v>342</v>
      </c>
      <c r="F49" s="78" t="s">
        <v>253</v>
      </c>
      <c r="G49" s="78">
        <v>80</v>
      </c>
      <c r="H49" s="461">
        <f>S49/R49*100</f>
        <v>3.5714285714285712</v>
      </c>
      <c r="I49" s="72" t="s">
        <v>375</v>
      </c>
      <c r="J49" s="78"/>
      <c r="K49" s="78"/>
      <c r="L49" s="78"/>
      <c r="M49" s="78"/>
      <c r="N49" s="78"/>
      <c r="O49" s="78"/>
      <c r="P49" s="78"/>
      <c r="Q49" s="78"/>
      <c r="R49" s="78">
        <v>28</v>
      </c>
      <c r="S49" s="461">
        <v>1</v>
      </c>
      <c r="U49" s="483"/>
    </row>
    <row r="50" spans="1:21" ht="15.75">
      <c r="A50" s="72">
        <v>38</v>
      </c>
      <c r="B50" s="77" t="s">
        <v>51</v>
      </c>
      <c r="C50" s="451"/>
      <c r="D50" s="451" t="s">
        <v>375</v>
      </c>
      <c r="E50" s="451"/>
      <c r="F50" s="451"/>
      <c r="G50" s="451"/>
      <c r="H50" s="78"/>
      <c r="I50" s="78"/>
      <c r="J50" s="130" t="s">
        <v>354</v>
      </c>
      <c r="K50" s="78"/>
      <c r="L50" s="78"/>
      <c r="M50" s="78"/>
      <c r="N50" s="78"/>
      <c r="O50" s="78"/>
      <c r="P50" s="78"/>
      <c r="Q50" s="78"/>
      <c r="R50" s="403">
        <v>39</v>
      </c>
      <c r="S50" s="403">
        <v>39</v>
      </c>
      <c r="U50" s="483"/>
    </row>
    <row r="51" spans="1:21" ht="15.75">
      <c r="A51" s="72">
        <v>39</v>
      </c>
      <c r="B51" s="77" t="s">
        <v>52</v>
      </c>
      <c r="C51" s="101" t="s">
        <v>375</v>
      </c>
      <c r="D51" s="101"/>
      <c r="E51" s="133"/>
      <c r="F51" s="101"/>
      <c r="G51" s="101"/>
      <c r="H51" s="143"/>
      <c r="I51" s="143" t="s">
        <v>375</v>
      </c>
      <c r="J51" s="143"/>
      <c r="K51" s="143"/>
      <c r="L51" s="143"/>
      <c r="M51" s="143"/>
      <c r="N51" s="143"/>
      <c r="O51" s="143"/>
      <c r="P51" s="143"/>
      <c r="Q51" s="143"/>
      <c r="R51" s="143">
        <v>1</v>
      </c>
      <c r="S51" s="143">
        <v>1</v>
      </c>
      <c r="U51" s="483"/>
    </row>
    <row r="52" spans="1:21" ht="15.75">
      <c r="A52" s="54">
        <v>40</v>
      </c>
      <c r="B52" s="61" t="s">
        <v>53</v>
      </c>
      <c r="C52" s="60"/>
      <c r="D52" s="60"/>
      <c r="E52" s="61"/>
      <c r="F52" s="60"/>
      <c r="G52" s="60"/>
      <c r="H52" s="62"/>
      <c r="I52" s="62"/>
      <c r="J52" s="62"/>
      <c r="K52" s="62"/>
      <c r="L52" s="62"/>
      <c r="M52" s="62"/>
      <c r="N52" s="62"/>
      <c r="O52" s="62"/>
      <c r="P52" s="62"/>
      <c r="Q52" s="62"/>
      <c r="R52" s="62"/>
      <c r="S52" s="62"/>
    </row>
    <row r="53" spans="1:21" ht="15.75">
      <c r="A53" s="72">
        <v>41</v>
      </c>
      <c r="B53" s="77" t="s">
        <v>54</v>
      </c>
      <c r="C53" s="451" t="s">
        <v>375</v>
      </c>
      <c r="D53" s="451"/>
      <c r="E53" s="77"/>
      <c r="F53" s="451"/>
      <c r="G53" s="451"/>
      <c r="H53" s="78"/>
      <c r="I53" s="78" t="s">
        <v>375</v>
      </c>
      <c r="J53" s="78"/>
      <c r="K53" s="78"/>
      <c r="L53" s="78"/>
      <c r="M53" s="78"/>
      <c r="N53" s="78"/>
      <c r="O53" s="78"/>
      <c r="P53" s="451"/>
      <c r="Q53" s="78"/>
      <c r="R53" s="451">
        <v>28</v>
      </c>
      <c r="S53" s="451">
        <v>16</v>
      </c>
      <c r="U53" s="483"/>
    </row>
    <row r="54" spans="1:21" ht="110.25">
      <c r="A54" s="72">
        <v>42</v>
      </c>
      <c r="B54" s="77" t="s">
        <v>55</v>
      </c>
      <c r="C54" s="451"/>
      <c r="D54" s="451" t="s">
        <v>375</v>
      </c>
      <c r="E54" s="77"/>
      <c r="F54" s="451"/>
      <c r="G54" s="451"/>
      <c r="H54" s="78"/>
      <c r="I54" s="78"/>
      <c r="J54" s="78"/>
      <c r="K54" s="62"/>
      <c r="L54" s="61" t="s">
        <v>1384</v>
      </c>
      <c r="M54" s="451" t="s">
        <v>375</v>
      </c>
      <c r="N54" s="451"/>
      <c r="O54" s="451" t="s">
        <v>375</v>
      </c>
      <c r="P54" s="451"/>
      <c r="Q54" s="60"/>
      <c r="R54" s="451">
        <v>4</v>
      </c>
      <c r="S54" s="451">
        <v>3</v>
      </c>
      <c r="U54" s="483"/>
    </row>
    <row r="55" spans="1:21" ht="31.5">
      <c r="A55" s="72">
        <v>43</v>
      </c>
      <c r="B55" s="77" t="s">
        <v>56</v>
      </c>
      <c r="C55" s="451" t="s">
        <v>375</v>
      </c>
      <c r="D55" s="451"/>
      <c r="E55" s="77"/>
      <c r="F55" s="451"/>
      <c r="G55" s="451"/>
      <c r="H55" s="78"/>
      <c r="I55" s="78"/>
      <c r="J55" s="130" t="s">
        <v>1100</v>
      </c>
      <c r="K55" s="78"/>
      <c r="L55" s="78"/>
      <c r="M55" s="78"/>
      <c r="N55" s="78"/>
      <c r="O55" s="78"/>
      <c r="P55" s="78"/>
      <c r="Q55" s="78"/>
      <c r="R55" s="78">
        <v>2</v>
      </c>
      <c r="S55" s="78">
        <v>2</v>
      </c>
      <c r="U55" s="483"/>
    </row>
    <row r="56" spans="1:21" ht="15.75">
      <c r="A56" s="72">
        <v>44</v>
      </c>
      <c r="B56" s="77" t="s">
        <v>57</v>
      </c>
      <c r="C56" s="451"/>
      <c r="D56" s="451"/>
      <c r="E56" s="222" t="s">
        <v>818</v>
      </c>
      <c r="F56" s="451" t="s">
        <v>253</v>
      </c>
      <c r="G56" s="451"/>
      <c r="H56" s="78"/>
      <c r="I56" s="62"/>
      <c r="J56" s="62"/>
      <c r="K56" s="62"/>
      <c r="L56" s="62"/>
      <c r="M56" s="62"/>
      <c r="N56" s="62"/>
      <c r="O56" s="62"/>
      <c r="P56" s="62"/>
      <c r="Q56" s="62"/>
      <c r="R56" s="62"/>
      <c r="S56" s="62"/>
    </row>
    <row r="57" spans="1:21" ht="206.25" customHeight="1">
      <c r="A57" s="72">
        <v>45</v>
      </c>
      <c r="B57" s="77" t="s">
        <v>58</v>
      </c>
      <c r="C57" s="451" t="s">
        <v>375</v>
      </c>
      <c r="D57" s="451"/>
      <c r="E57" s="77"/>
      <c r="F57" s="451"/>
      <c r="G57" s="451"/>
      <c r="H57" s="78"/>
      <c r="I57" s="78"/>
      <c r="J57" s="83" t="s">
        <v>1380</v>
      </c>
      <c r="K57" s="78"/>
      <c r="L57" s="72"/>
      <c r="M57" s="78"/>
      <c r="N57" s="78"/>
      <c r="O57" s="78"/>
      <c r="P57" s="78"/>
      <c r="Q57" s="78"/>
      <c r="R57" s="78">
        <v>32</v>
      </c>
      <c r="S57" s="78">
        <v>20</v>
      </c>
      <c r="U57" s="483"/>
    </row>
    <row r="58" spans="1:21" ht="15.75">
      <c r="A58" s="72">
        <v>46</v>
      </c>
      <c r="B58" s="77" t="s">
        <v>59</v>
      </c>
      <c r="C58" s="451" t="s">
        <v>375</v>
      </c>
      <c r="D58" s="451"/>
      <c r="E58" s="451"/>
      <c r="F58" s="451"/>
      <c r="G58" s="451"/>
      <c r="H58" s="78"/>
      <c r="I58" s="78" t="s">
        <v>375</v>
      </c>
      <c r="J58" s="78"/>
      <c r="K58" s="78"/>
      <c r="L58" s="78"/>
      <c r="M58" s="78"/>
      <c r="N58" s="78"/>
      <c r="O58" s="78"/>
      <c r="P58" s="78"/>
      <c r="Q58" s="78"/>
      <c r="R58" s="451">
        <v>46</v>
      </c>
      <c r="S58" s="451">
        <v>46</v>
      </c>
      <c r="U58" s="483"/>
    </row>
    <row r="59" spans="1:21" ht="15.75">
      <c r="A59" s="72">
        <v>47</v>
      </c>
      <c r="B59" s="77" t="s">
        <v>60</v>
      </c>
      <c r="C59" s="451" t="s">
        <v>375</v>
      </c>
      <c r="D59" s="451"/>
      <c r="E59" s="77"/>
      <c r="F59" s="451"/>
      <c r="G59" s="451"/>
      <c r="H59" s="78"/>
      <c r="I59" s="72" t="s">
        <v>375</v>
      </c>
      <c r="J59" s="78"/>
      <c r="K59" s="78"/>
      <c r="L59" s="78"/>
      <c r="M59" s="78"/>
      <c r="N59" s="78"/>
      <c r="O59" s="78"/>
      <c r="P59" s="78"/>
      <c r="Q59" s="78"/>
      <c r="R59" s="451">
        <v>24</v>
      </c>
      <c r="S59" s="451">
        <v>24</v>
      </c>
      <c r="U59" s="483"/>
    </row>
    <row r="60" spans="1:21" ht="15.75">
      <c r="A60" s="54">
        <v>48</v>
      </c>
      <c r="B60" s="61" t="s">
        <v>61</v>
      </c>
      <c r="C60" s="208"/>
      <c r="D60" s="208"/>
      <c r="E60" s="61"/>
      <c r="F60" s="208"/>
      <c r="G60" s="60"/>
      <c r="H60" s="62"/>
      <c r="I60" s="62"/>
      <c r="J60" s="62"/>
      <c r="K60" s="62"/>
      <c r="L60" s="62"/>
      <c r="M60" s="62"/>
      <c r="N60" s="62"/>
      <c r="O60" s="62"/>
      <c r="P60" s="62"/>
      <c r="Q60" s="62"/>
      <c r="R60" s="62"/>
      <c r="S60" s="62"/>
    </row>
    <row r="61" spans="1:21" ht="15.75">
      <c r="A61" s="72">
        <v>49</v>
      </c>
      <c r="B61" s="77" t="s">
        <v>62</v>
      </c>
      <c r="C61" s="451"/>
      <c r="D61" s="451" t="s">
        <v>375</v>
      </c>
      <c r="E61" s="451"/>
      <c r="F61" s="451"/>
      <c r="G61" s="451"/>
      <c r="H61" s="78"/>
      <c r="I61" s="72" t="s">
        <v>375</v>
      </c>
      <c r="J61" s="451"/>
      <c r="K61" s="78"/>
      <c r="L61" s="78"/>
      <c r="M61" s="78"/>
      <c r="N61" s="78"/>
      <c r="O61" s="78"/>
      <c r="P61" s="78"/>
      <c r="Q61" s="78"/>
      <c r="R61" s="78">
        <v>33</v>
      </c>
      <c r="S61" s="78">
        <v>33</v>
      </c>
      <c r="U61" s="483"/>
    </row>
    <row r="62" spans="1:21" ht="47.25">
      <c r="A62" s="72">
        <v>50</v>
      </c>
      <c r="B62" s="77" t="s">
        <v>63</v>
      </c>
      <c r="C62" s="451"/>
      <c r="D62" s="451"/>
      <c r="E62" s="221" t="s">
        <v>791</v>
      </c>
      <c r="F62" s="451" t="s">
        <v>253</v>
      </c>
      <c r="G62" s="451" t="s">
        <v>795</v>
      </c>
      <c r="H62" s="78"/>
      <c r="I62" s="72" t="s">
        <v>375</v>
      </c>
      <c r="J62" s="78"/>
      <c r="K62" s="54"/>
      <c r="L62" s="54"/>
      <c r="M62" s="54"/>
      <c r="N62" s="54"/>
      <c r="O62" s="54"/>
      <c r="P62" s="54"/>
      <c r="Q62" s="54"/>
      <c r="R62" s="72">
        <v>1</v>
      </c>
      <c r="S62" s="72">
        <v>1</v>
      </c>
      <c r="U62" s="483"/>
    </row>
    <row r="63" spans="1:21" ht="15.75">
      <c r="A63" s="72">
        <v>51</v>
      </c>
      <c r="B63" s="77" t="s">
        <v>64</v>
      </c>
      <c r="C63" s="451" t="s">
        <v>375</v>
      </c>
      <c r="D63" s="451"/>
      <c r="E63" s="451"/>
      <c r="F63" s="451"/>
      <c r="G63" s="451"/>
      <c r="H63" s="78"/>
      <c r="I63" s="72" t="s">
        <v>375</v>
      </c>
      <c r="J63" s="78"/>
      <c r="K63" s="78"/>
      <c r="L63" s="78"/>
      <c r="M63" s="78"/>
      <c r="N63" s="78"/>
      <c r="O63" s="78"/>
      <c r="P63" s="78"/>
      <c r="Q63" s="78"/>
      <c r="R63" s="463">
        <v>1</v>
      </c>
      <c r="S63" s="464">
        <v>1</v>
      </c>
      <c r="U63" s="483"/>
    </row>
    <row r="64" spans="1:21" ht="63">
      <c r="A64" s="72">
        <v>52</v>
      </c>
      <c r="B64" s="77" t="s">
        <v>65</v>
      </c>
      <c r="C64" s="451"/>
      <c r="D64" s="451"/>
      <c r="E64" s="84" t="s">
        <v>847</v>
      </c>
      <c r="F64" s="451" t="s">
        <v>253</v>
      </c>
      <c r="G64" s="451">
        <v>50</v>
      </c>
      <c r="H64" s="78">
        <v>50</v>
      </c>
      <c r="I64" s="72" t="s">
        <v>375</v>
      </c>
      <c r="J64" s="78"/>
      <c r="K64" s="78"/>
      <c r="L64" s="78"/>
      <c r="M64" s="78"/>
      <c r="N64" s="78"/>
      <c r="O64" s="78"/>
      <c r="P64" s="78"/>
      <c r="Q64" s="78"/>
      <c r="R64" s="78">
        <v>2</v>
      </c>
      <c r="S64" s="78">
        <v>2</v>
      </c>
      <c r="U64" s="483"/>
    </row>
    <row r="65" spans="1:21" ht="15.75">
      <c r="A65" s="72">
        <v>53</v>
      </c>
      <c r="B65" s="77" t="s">
        <v>66</v>
      </c>
      <c r="C65" s="530" t="s">
        <v>375</v>
      </c>
      <c r="D65" s="530"/>
      <c r="E65" s="77"/>
      <c r="F65" s="530"/>
      <c r="G65" s="530"/>
      <c r="H65" s="78"/>
      <c r="I65" s="62"/>
      <c r="J65" s="62"/>
      <c r="K65" s="62"/>
      <c r="L65" s="62"/>
      <c r="M65" s="62"/>
      <c r="N65" s="62"/>
      <c r="O65" s="62"/>
      <c r="P65" s="62"/>
      <c r="Q65" s="62"/>
      <c r="R65" s="62"/>
      <c r="S65" s="62"/>
    </row>
    <row r="66" spans="1:21" ht="15.75">
      <c r="A66" s="72">
        <v>54</v>
      </c>
      <c r="B66" s="77" t="s">
        <v>67</v>
      </c>
      <c r="C66" s="451" t="s">
        <v>375</v>
      </c>
      <c r="D66" s="451"/>
      <c r="E66" s="77"/>
      <c r="F66" s="451"/>
      <c r="G66" s="451"/>
      <c r="H66" s="78"/>
      <c r="I66" s="72" t="s">
        <v>375</v>
      </c>
      <c r="J66" s="78"/>
      <c r="K66" s="78"/>
      <c r="L66" s="78"/>
      <c r="M66" s="78"/>
      <c r="N66" s="78"/>
      <c r="O66" s="78"/>
      <c r="P66" s="78"/>
      <c r="Q66" s="78"/>
      <c r="R66" s="78">
        <v>2</v>
      </c>
      <c r="S66" s="78">
        <v>2</v>
      </c>
      <c r="U66" s="483"/>
    </row>
    <row r="67" spans="1:21" ht="15.75">
      <c r="A67" s="72">
        <v>55</v>
      </c>
      <c r="B67" s="77" t="s">
        <v>68</v>
      </c>
      <c r="C67" s="451"/>
      <c r="D67" s="451" t="s">
        <v>375</v>
      </c>
      <c r="E67" s="77"/>
      <c r="F67" s="451"/>
      <c r="G67" s="451"/>
      <c r="H67" s="78"/>
      <c r="I67" s="62"/>
      <c r="J67" s="62"/>
      <c r="K67" s="62"/>
      <c r="L67" s="62"/>
      <c r="M67" s="62"/>
      <c r="N67" s="62"/>
      <c r="O67" s="62"/>
      <c r="P67" s="62"/>
      <c r="Q67" s="62"/>
      <c r="R67" s="62"/>
      <c r="S67" s="62"/>
    </row>
    <row r="68" spans="1:21" ht="15.75">
      <c r="A68" s="72">
        <v>56</v>
      </c>
      <c r="B68" s="77" t="s">
        <v>69</v>
      </c>
      <c r="C68" s="451" t="s">
        <v>375</v>
      </c>
      <c r="D68" s="451"/>
      <c r="E68" s="77"/>
      <c r="F68" s="451"/>
      <c r="G68" s="451"/>
      <c r="H68" s="78"/>
      <c r="I68" s="72" t="s">
        <v>375</v>
      </c>
      <c r="J68" s="78"/>
      <c r="K68" s="78"/>
      <c r="L68" s="78"/>
      <c r="M68" s="78"/>
      <c r="N68" s="78"/>
      <c r="O68" s="78"/>
      <c r="P68" s="78"/>
      <c r="Q68" s="78"/>
      <c r="R68" s="451">
        <v>24</v>
      </c>
      <c r="S68" s="451">
        <v>24</v>
      </c>
      <c r="U68" s="483"/>
    </row>
    <row r="69" spans="1:21" ht="63">
      <c r="A69" s="89">
        <v>57</v>
      </c>
      <c r="B69" s="95" t="s">
        <v>70</v>
      </c>
      <c r="C69" s="451"/>
      <c r="D69" s="451"/>
      <c r="E69" s="221" t="s">
        <v>581</v>
      </c>
      <c r="F69" s="54"/>
      <c r="G69" s="54"/>
      <c r="H69" s="62"/>
      <c r="I69" s="54"/>
      <c r="J69" s="62"/>
      <c r="K69" s="62"/>
      <c r="L69" s="62"/>
      <c r="M69" s="54"/>
      <c r="N69" s="62"/>
      <c r="O69" s="54"/>
      <c r="P69" s="62"/>
      <c r="Q69" s="62"/>
      <c r="R69" s="62">
        <v>47</v>
      </c>
      <c r="S69" s="54"/>
    </row>
    <row r="70" spans="1:21" ht="15.75">
      <c r="A70" s="72">
        <v>58</v>
      </c>
      <c r="B70" s="77" t="s">
        <v>71</v>
      </c>
      <c r="C70" s="451" t="s">
        <v>375</v>
      </c>
      <c r="D70" s="451"/>
      <c r="E70" s="451"/>
      <c r="F70" s="451"/>
      <c r="G70" s="451"/>
      <c r="H70" s="451"/>
      <c r="I70" s="451" t="s">
        <v>375</v>
      </c>
      <c r="J70" s="451"/>
      <c r="K70" s="451"/>
      <c r="L70" s="451"/>
      <c r="M70" s="451"/>
      <c r="N70" s="451"/>
      <c r="O70" s="451"/>
      <c r="P70" s="451"/>
      <c r="Q70" s="451"/>
      <c r="R70" s="451">
        <v>1</v>
      </c>
      <c r="S70" s="451">
        <v>1</v>
      </c>
      <c r="U70" s="483"/>
    </row>
    <row r="71" spans="1:21" ht="15.75">
      <c r="A71" s="94">
        <v>59</v>
      </c>
      <c r="B71" s="172" t="s">
        <v>72</v>
      </c>
      <c r="C71" s="60"/>
      <c r="D71" s="60"/>
      <c r="E71" s="61"/>
      <c r="F71" s="60"/>
      <c r="G71" s="60"/>
      <c r="H71" s="62"/>
      <c r="I71" s="62"/>
      <c r="J71" s="62"/>
      <c r="K71" s="62"/>
      <c r="L71" s="62"/>
      <c r="M71" s="62"/>
      <c r="N71" s="62"/>
      <c r="O71" s="62"/>
      <c r="P71" s="62"/>
      <c r="Q71" s="62"/>
      <c r="R71" s="62"/>
      <c r="S71" s="62"/>
    </row>
    <row r="72" spans="1:21" ht="15.75">
      <c r="A72" s="94">
        <v>60</v>
      </c>
      <c r="B72" s="172" t="s">
        <v>73</v>
      </c>
      <c r="C72" s="60"/>
      <c r="D72" s="60"/>
      <c r="E72" s="61"/>
      <c r="F72" s="60"/>
      <c r="G72" s="60"/>
      <c r="H72" s="62"/>
      <c r="I72" s="62"/>
      <c r="J72" s="62"/>
      <c r="K72" s="62"/>
      <c r="L72" s="62"/>
      <c r="M72" s="62"/>
      <c r="N72" s="62"/>
      <c r="O72" s="62"/>
      <c r="P72" s="62"/>
      <c r="Q72" s="62"/>
      <c r="R72" s="62"/>
      <c r="S72" s="62"/>
    </row>
    <row r="73" spans="1:21" ht="15.75">
      <c r="A73" s="89">
        <v>61</v>
      </c>
      <c r="B73" s="95" t="s">
        <v>74</v>
      </c>
      <c r="C73" s="446" t="s">
        <v>375</v>
      </c>
      <c r="D73" s="446"/>
      <c r="E73" s="446"/>
      <c r="F73" s="446"/>
      <c r="G73" s="446"/>
      <c r="H73" s="446"/>
      <c r="I73" s="446" t="s">
        <v>375</v>
      </c>
      <c r="J73" s="446"/>
      <c r="K73" s="446"/>
      <c r="L73" s="446"/>
      <c r="M73" s="446"/>
      <c r="N73" s="446"/>
      <c r="O73" s="446"/>
      <c r="P73" s="446"/>
      <c r="Q73" s="446"/>
      <c r="R73" s="446">
        <v>94</v>
      </c>
      <c r="S73" s="451">
        <v>93</v>
      </c>
      <c r="U73" s="483"/>
    </row>
    <row r="74" spans="1:21" ht="15.75">
      <c r="A74" s="89">
        <v>62</v>
      </c>
      <c r="B74" s="95" t="s">
        <v>75</v>
      </c>
      <c r="C74" s="446" t="s">
        <v>375</v>
      </c>
      <c r="D74" s="446"/>
      <c r="E74" s="446"/>
      <c r="F74" s="446"/>
      <c r="G74" s="446"/>
      <c r="H74" s="446"/>
      <c r="I74" s="446" t="s">
        <v>375</v>
      </c>
      <c r="J74" s="446"/>
      <c r="K74" s="446"/>
      <c r="L74" s="446"/>
      <c r="M74" s="446"/>
      <c r="N74" s="446"/>
      <c r="O74" s="446"/>
      <c r="P74" s="446"/>
      <c r="Q74" s="446"/>
      <c r="R74" s="446">
        <v>1</v>
      </c>
      <c r="S74" s="451">
        <v>0</v>
      </c>
      <c r="U74" s="483"/>
    </row>
    <row r="75" spans="1:21" ht="15.75">
      <c r="A75" s="72">
        <v>63</v>
      </c>
      <c r="B75" s="77" t="s">
        <v>76</v>
      </c>
      <c r="C75" s="446" t="s">
        <v>375</v>
      </c>
      <c r="D75" s="451"/>
      <c r="E75" s="77"/>
      <c r="F75" s="451"/>
      <c r="G75" s="451"/>
      <c r="H75" s="451"/>
      <c r="I75" s="446" t="s">
        <v>375</v>
      </c>
      <c r="J75" s="451"/>
      <c r="K75" s="451"/>
      <c r="L75" s="451"/>
      <c r="M75" s="451"/>
      <c r="N75" s="451"/>
      <c r="O75" s="451"/>
      <c r="P75" s="451"/>
      <c r="Q75" s="451"/>
      <c r="R75" s="60">
        <v>55</v>
      </c>
      <c r="S75" s="60"/>
    </row>
    <row r="76" spans="1:21" ht="15.75">
      <c r="A76" s="89">
        <v>64</v>
      </c>
      <c r="B76" s="95" t="s">
        <v>77</v>
      </c>
      <c r="C76" s="78"/>
      <c r="D76" s="78" t="s">
        <v>375</v>
      </c>
      <c r="E76" s="72"/>
      <c r="F76" s="78"/>
      <c r="G76" s="78"/>
      <c r="H76" s="78"/>
      <c r="I76" s="62"/>
      <c r="J76" s="62"/>
      <c r="K76" s="62"/>
      <c r="L76" s="62"/>
      <c r="M76" s="62"/>
      <c r="N76" s="62"/>
      <c r="O76" s="60"/>
      <c r="P76" s="60"/>
      <c r="Q76" s="62"/>
      <c r="R76" s="60"/>
      <c r="S76" s="60"/>
    </row>
    <row r="77" spans="1:21" ht="15.75">
      <c r="A77" s="97">
        <v>65</v>
      </c>
      <c r="B77" s="173" t="s">
        <v>78</v>
      </c>
      <c r="C77" s="33"/>
      <c r="D77" s="33"/>
      <c r="E77" s="57"/>
      <c r="F77" s="33"/>
      <c r="G77" s="33"/>
      <c r="H77" s="38"/>
      <c r="I77" s="38"/>
      <c r="J77" s="38"/>
      <c r="K77" s="38"/>
      <c r="L77" s="38"/>
      <c r="M77" s="38"/>
      <c r="N77" s="38"/>
      <c r="O77" s="38"/>
      <c r="P77" s="38"/>
      <c r="Q77" s="38"/>
      <c r="R77" s="38"/>
      <c r="S77" s="38"/>
    </row>
    <row r="78" spans="1:21" ht="63">
      <c r="A78" s="89">
        <v>66</v>
      </c>
      <c r="B78" s="95" t="s">
        <v>79</v>
      </c>
      <c r="C78" s="110" t="s">
        <v>375</v>
      </c>
      <c r="D78" s="451"/>
      <c r="E78" s="221" t="s">
        <v>581</v>
      </c>
      <c r="F78" s="60"/>
      <c r="G78" s="60"/>
      <c r="H78" s="60"/>
      <c r="I78" s="60"/>
      <c r="J78" s="60"/>
      <c r="K78" s="110" t="s">
        <v>375</v>
      </c>
      <c r="L78" s="451"/>
      <c r="M78" s="451"/>
      <c r="N78" s="451"/>
      <c r="O78" s="110"/>
      <c r="P78" s="451"/>
      <c r="Q78" s="451"/>
      <c r="R78" s="451">
        <v>41</v>
      </c>
      <c r="S78" s="451">
        <v>41</v>
      </c>
      <c r="U78" s="483"/>
    </row>
    <row r="79" spans="1:21" ht="63">
      <c r="A79" s="72">
        <v>67</v>
      </c>
      <c r="B79" s="77" t="s">
        <v>80</v>
      </c>
      <c r="C79" s="451"/>
      <c r="D79" s="451"/>
      <c r="E79" s="221" t="s">
        <v>891</v>
      </c>
      <c r="F79" s="60" t="s">
        <v>253</v>
      </c>
      <c r="G79" s="60" t="s">
        <v>726</v>
      </c>
      <c r="H79" s="477">
        <v>0.7</v>
      </c>
      <c r="I79" s="72" t="s">
        <v>375</v>
      </c>
      <c r="J79" s="451"/>
      <c r="K79" s="451"/>
      <c r="L79" s="451"/>
      <c r="M79" s="451"/>
      <c r="N79" s="451"/>
      <c r="O79" s="451"/>
      <c r="P79" s="451"/>
      <c r="Q79" s="451"/>
      <c r="R79" s="451">
        <v>19</v>
      </c>
      <c r="S79" s="451">
        <v>19</v>
      </c>
      <c r="U79" s="483"/>
    </row>
    <row r="80" spans="1:21" ht="15.75">
      <c r="A80" s="89">
        <v>68</v>
      </c>
      <c r="B80" s="95" t="s">
        <v>81</v>
      </c>
      <c r="C80" s="451" t="s">
        <v>375</v>
      </c>
      <c r="D80" s="451"/>
      <c r="E80" s="451"/>
      <c r="F80" s="451"/>
      <c r="G80" s="451"/>
      <c r="H80" s="451"/>
      <c r="I80" s="60" t="s">
        <v>375</v>
      </c>
      <c r="J80" s="60"/>
      <c r="K80" s="60"/>
      <c r="L80" s="60"/>
      <c r="M80" s="60"/>
      <c r="N80" s="60"/>
      <c r="O80" s="60"/>
      <c r="P80" s="60"/>
      <c r="Q80" s="60">
        <v>15</v>
      </c>
      <c r="R80" s="451">
        <v>14</v>
      </c>
      <c r="S80" s="451">
        <v>12</v>
      </c>
      <c r="U80" s="483"/>
    </row>
    <row r="81" spans="1:21" ht="15.75">
      <c r="A81" s="97">
        <v>69</v>
      </c>
      <c r="B81" s="173" t="s">
        <v>82</v>
      </c>
      <c r="C81" s="33"/>
      <c r="D81" s="33"/>
      <c r="E81" s="57"/>
      <c r="F81" s="33"/>
      <c r="G81" s="33"/>
      <c r="H81" s="38"/>
      <c r="I81" s="38"/>
      <c r="J81" s="38"/>
      <c r="K81" s="38"/>
      <c r="L81" s="38"/>
      <c r="M81" s="38"/>
      <c r="N81" s="38"/>
      <c r="O81" s="38"/>
      <c r="P81" s="38"/>
      <c r="Q81" s="38"/>
      <c r="R81" s="38"/>
      <c r="S81" s="38"/>
    </row>
    <row r="82" spans="1:21" ht="15.75">
      <c r="A82" s="89">
        <v>70</v>
      </c>
      <c r="B82" s="95" t="s">
        <v>83</v>
      </c>
      <c r="C82" s="451" t="s">
        <v>375</v>
      </c>
      <c r="D82" s="451"/>
      <c r="E82" s="77"/>
      <c r="F82" s="451"/>
      <c r="G82" s="451"/>
      <c r="H82" s="78"/>
      <c r="I82" s="72" t="s">
        <v>375</v>
      </c>
      <c r="J82" s="78"/>
      <c r="K82" s="78"/>
      <c r="L82" s="78"/>
      <c r="M82" s="78"/>
      <c r="N82" s="78"/>
      <c r="O82" s="78"/>
      <c r="P82" s="78"/>
      <c r="Q82" s="78"/>
      <c r="R82" s="78">
        <v>31</v>
      </c>
      <c r="S82" s="78">
        <v>31</v>
      </c>
      <c r="U82" s="483"/>
    </row>
    <row r="83" spans="1:21" ht="15.75">
      <c r="A83" s="97">
        <v>71</v>
      </c>
      <c r="B83" s="173" t="s">
        <v>84</v>
      </c>
      <c r="C83" s="33"/>
      <c r="D83" s="33"/>
      <c r="E83" s="57"/>
      <c r="F83" s="33"/>
      <c r="G83" s="33"/>
      <c r="H83" s="38"/>
      <c r="I83" s="38"/>
      <c r="J83" s="38"/>
      <c r="K83" s="38"/>
      <c r="L83" s="38"/>
      <c r="M83" s="38"/>
      <c r="N83" s="38"/>
      <c r="O83" s="38"/>
      <c r="P83" s="38"/>
      <c r="Q83" s="38"/>
      <c r="R83" s="38"/>
      <c r="S83" s="38"/>
    </row>
    <row r="84" spans="1:21" ht="15.75">
      <c r="A84" s="94">
        <v>72</v>
      </c>
      <c r="B84" s="172" t="s">
        <v>85</v>
      </c>
      <c r="C84" s="60"/>
      <c r="D84" s="60"/>
      <c r="E84" s="61"/>
      <c r="F84" s="60"/>
      <c r="G84" s="60"/>
      <c r="H84" s="62"/>
      <c r="I84" s="62"/>
      <c r="J84" s="62"/>
      <c r="K84" s="62"/>
      <c r="L84" s="62"/>
      <c r="M84" s="62"/>
      <c r="N84" s="62"/>
      <c r="O84" s="62"/>
      <c r="P84" s="62"/>
      <c r="Q84" s="62"/>
      <c r="R84" s="62"/>
      <c r="S84" s="62"/>
    </row>
    <row r="85" spans="1:21" ht="198" customHeight="1">
      <c r="A85" s="89">
        <v>73</v>
      </c>
      <c r="B85" s="95" t="s">
        <v>86</v>
      </c>
      <c r="C85" s="451" t="s">
        <v>375</v>
      </c>
      <c r="D85" s="101"/>
      <c r="E85" s="133"/>
      <c r="F85" s="101"/>
      <c r="G85" s="101"/>
      <c r="H85" s="143"/>
      <c r="I85" s="317"/>
      <c r="J85" s="317"/>
      <c r="K85" s="317"/>
      <c r="L85" s="481" t="s">
        <v>1385</v>
      </c>
      <c r="M85" s="317" t="s">
        <v>375</v>
      </c>
      <c r="N85" s="317"/>
      <c r="O85" s="317" t="s">
        <v>375</v>
      </c>
      <c r="P85" s="317"/>
      <c r="Q85" s="317"/>
      <c r="R85" s="317"/>
      <c r="S85" s="317"/>
    </row>
    <row r="86" spans="1:21" ht="15.75">
      <c r="A86" s="89">
        <v>74</v>
      </c>
      <c r="B86" s="95" t="s">
        <v>87</v>
      </c>
      <c r="C86" s="468"/>
      <c r="D86" s="465" t="s">
        <v>375</v>
      </c>
      <c r="E86" s="468"/>
      <c r="F86" s="469"/>
      <c r="G86" s="469"/>
      <c r="H86" s="469"/>
      <c r="I86" s="470"/>
      <c r="J86" s="470"/>
      <c r="K86" s="570" t="s">
        <v>375</v>
      </c>
      <c r="L86" s="469"/>
      <c r="M86" s="60"/>
      <c r="N86" s="470"/>
      <c r="O86" s="168"/>
      <c r="P86" s="470"/>
      <c r="Q86" s="576"/>
      <c r="R86" s="466">
        <v>28</v>
      </c>
      <c r="S86" s="466">
        <v>28</v>
      </c>
      <c r="U86" s="483"/>
    </row>
    <row r="87" spans="1:21" ht="15.75">
      <c r="A87" s="89">
        <v>75</v>
      </c>
      <c r="B87" s="95" t="s">
        <v>88</v>
      </c>
      <c r="C87" s="446"/>
      <c r="D87" s="446" t="s">
        <v>375</v>
      </c>
      <c r="E87" s="446"/>
      <c r="F87" s="446"/>
      <c r="G87" s="446"/>
      <c r="H87" s="446"/>
      <c r="I87" s="72" t="s">
        <v>375</v>
      </c>
      <c r="J87" s="446"/>
      <c r="K87" s="446"/>
      <c r="L87" s="446"/>
      <c r="M87" s="446"/>
      <c r="N87" s="446"/>
      <c r="O87" s="446"/>
      <c r="P87" s="446"/>
      <c r="Q87" s="446"/>
      <c r="R87" s="446">
        <v>2</v>
      </c>
      <c r="S87" s="451">
        <v>1</v>
      </c>
      <c r="U87" s="483"/>
    </row>
    <row r="88" spans="1:21" ht="15.75">
      <c r="A88" s="89">
        <v>76</v>
      </c>
      <c r="B88" s="95" t="s">
        <v>89</v>
      </c>
      <c r="C88" s="114" t="s">
        <v>375</v>
      </c>
      <c r="D88" s="114"/>
      <c r="E88" s="154"/>
      <c r="F88" s="114"/>
      <c r="G88" s="114"/>
      <c r="H88" s="113"/>
      <c r="I88" s="113" t="s">
        <v>375</v>
      </c>
      <c r="J88" s="113"/>
      <c r="K88" s="113"/>
      <c r="L88" s="113"/>
      <c r="M88" s="113"/>
      <c r="N88" s="113"/>
      <c r="O88" s="113"/>
      <c r="P88" s="113"/>
      <c r="Q88" s="113"/>
      <c r="R88" s="113">
        <v>1</v>
      </c>
      <c r="S88" s="113">
        <v>1</v>
      </c>
      <c r="U88" s="483"/>
    </row>
    <row r="89" spans="1:21" ht="47.25">
      <c r="A89" s="89">
        <v>77</v>
      </c>
      <c r="B89" s="95" t="s">
        <v>90</v>
      </c>
      <c r="C89" s="451"/>
      <c r="D89" s="451"/>
      <c r="E89" s="221" t="s">
        <v>661</v>
      </c>
      <c r="F89" s="60"/>
      <c r="G89" s="60"/>
      <c r="H89" s="62"/>
      <c r="I89" s="78" t="s">
        <v>375</v>
      </c>
      <c r="J89" s="78"/>
      <c r="K89" s="78"/>
      <c r="L89" s="78"/>
      <c r="M89" s="78"/>
      <c r="N89" s="78"/>
      <c r="O89" s="78"/>
      <c r="P89" s="78"/>
      <c r="Q89" s="78"/>
      <c r="R89" s="62"/>
      <c r="S89" s="62"/>
    </row>
    <row r="90" spans="1:21" ht="15.75">
      <c r="A90" s="94">
        <v>78</v>
      </c>
      <c r="B90" s="172" t="s">
        <v>91</v>
      </c>
      <c r="C90" s="60"/>
      <c r="D90" s="60"/>
      <c r="E90" s="61"/>
      <c r="F90" s="60"/>
      <c r="G90" s="60"/>
      <c r="H90" s="62"/>
      <c r="I90" s="62"/>
      <c r="J90" s="62"/>
      <c r="K90" s="62"/>
      <c r="L90" s="62"/>
      <c r="M90" s="62"/>
      <c r="N90" s="62"/>
      <c r="O90" s="62"/>
      <c r="P90" s="62"/>
      <c r="Q90" s="62"/>
      <c r="R90" s="62"/>
      <c r="S90" s="62"/>
    </row>
    <row r="91" spans="1:21" ht="126">
      <c r="A91" s="446">
        <v>79</v>
      </c>
      <c r="B91" s="95" t="s">
        <v>92</v>
      </c>
      <c r="C91" s="446"/>
      <c r="D91" s="446" t="s">
        <v>375</v>
      </c>
      <c r="E91" s="95"/>
      <c r="F91" s="446"/>
      <c r="G91" s="446"/>
      <c r="H91" s="446"/>
      <c r="I91" s="446"/>
      <c r="J91" s="446"/>
      <c r="K91" s="446"/>
      <c r="L91" s="95" t="s">
        <v>1386</v>
      </c>
      <c r="M91" s="446"/>
      <c r="N91" s="446"/>
      <c r="O91" s="446"/>
      <c r="P91" s="446"/>
      <c r="Q91" s="446"/>
      <c r="R91" s="446">
        <v>2</v>
      </c>
      <c r="S91" s="451">
        <v>1</v>
      </c>
      <c r="U91" s="483"/>
    </row>
    <row r="92" spans="1:21" ht="15.75">
      <c r="A92" s="446">
        <v>80</v>
      </c>
      <c r="B92" s="95" t="s">
        <v>93</v>
      </c>
      <c r="C92" s="451" t="s">
        <v>375</v>
      </c>
      <c r="D92" s="72"/>
      <c r="E92" s="83"/>
      <c r="F92" s="72"/>
      <c r="G92" s="72"/>
      <c r="H92" s="72"/>
      <c r="I92" s="72" t="s">
        <v>375</v>
      </c>
      <c r="J92" s="72"/>
      <c r="K92" s="72"/>
      <c r="L92" s="72"/>
      <c r="M92" s="72"/>
      <c r="N92" s="72"/>
      <c r="O92" s="72"/>
      <c r="P92" s="72"/>
      <c r="Q92" s="72"/>
      <c r="R92" s="72">
        <v>2</v>
      </c>
      <c r="S92" s="72">
        <v>2</v>
      </c>
      <c r="U92" s="483"/>
    </row>
    <row r="93" spans="1:21" ht="31.5">
      <c r="A93" s="446">
        <v>81</v>
      </c>
      <c r="B93" s="95" t="s">
        <v>94</v>
      </c>
      <c r="C93" s="446"/>
      <c r="D93" s="78" t="s">
        <v>375</v>
      </c>
      <c r="E93" s="79"/>
      <c r="F93" s="78"/>
      <c r="G93" s="78"/>
      <c r="H93" s="78"/>
      <c r="I93" s="78"/>
      <c r="J93" s="151" t="s">
        <v>375</v>
      </c>
      <c r="K93" s="78"/>
      <c r="L93" s="78"/>
      <c r="M93" s="78"/>
      <c r="N93" s="78"/>
      <c r="O93" s="78"/>
      <c r="P93" s="78"/>
      <c r="Q93" s="78"/>
      <c r="R93" s="54" t="s">
        <v>377</v>
      </c>
      <c r="S93" s="54" t="s">
        <v>377</v>
      </c>
    </row>
    <row r="94" spans="1:21" ht="78.75">
      <c r="A94" s="446">
        <v>82</v>
      </c>
      <c r="B94" s="95" t="s">
        <v>95</v>
      </c>
      <c r="C94" s="446" t="s">
        <v>375</v>
      </c>
      <c r="D94" s="78"/>
      <c r="E94" s="82"/>
      <c r="F94" s="78"/>
      <c r="G94" s="78"/>
      <c r="H94" s="78"/>
      <c r="I94" s="78"/>
      <c r="J94" s="83" t="s">
        <v>1378</v>
      </c>
      <c r="K94" s="78"/>
      <c r="L94" s="78"/>
      <c r="M94" s="78"/>
      <c r="N94" s="78"/>
      <c r="O94" s="78"/>
      <c r="P94" s="78"/>
      <c r="Q94" s="78"/>
      <c r="R94" s="62"/>
      <c r="S94" s="62"/>
    </row>
    <row r="95" spans="1:21" ht="15.75">
      <c r="A95" s="446">
        <v>83</v>
      </c>
      <c r="B95" s="95" t="s">
        <v>96</v>
      </c>
      <c r="C95" s="451" t="s">
        <v>375</v>
      </c>
      <c r="D95" s="78"/>
      <c r="E95" s="78"/>
      <c r="F95" s="78"/>
      <c r="G95" s="78"/>
      <c r="H95" s="78"/>
      <c r="I95" s="72" t="s">
        <v>375</v>
      </c>
      <c r="J95" s="78"/>
      <c r="K95" s="78"/>
      <c r="L95" s="78"/>
      <c r="M95" s="78"/>
      <c r="N95" s="78"/>
      <c r="O95" s="78"/>
      <c r="P95" s="78"/>
      <c r="Q95" s="78"/>
      <c r="R95" s="62"/>
      <c r="S95" s="62"/>
    </row>
    <row r="96" spans="1:21" ht="15.75">
      <c r="A96" s="97">
        <v>84</v>
      </c>
      <c r="B96" s="173" t="s">
        <v>97</v>
      </c>
      <c r="C96" s="33"/>
      <c r="D96" s="33"/>
      <c r="E96" s="57"/>
      <c r="F96" s="33"/>
      <c r="G96" s="33"/>
      <c r="H96" s="38"/>
      <c r="I96" s="38"/>
      <c r="J96" s="38"/>
      <c r="K96" s="38"/>
      <c r="L96" s="38"/>
      <c r="M96" s="38"/>
      <c r="N96" s="38"/>
      <c r="O96" s="38"/>
      <c r="P96" s="38"/>
      <c r="Q96" s="38"/>
      <c r="R96" s="38"/>
      <c r="S96" s="38"/>
    </row>
    <row r="97" spans="1:21" ht="164.25" customHeight="1">
      <c r="A97" s="446">
        <v>85</v>
      </c>
      <c r="B97" s="95" t="s">
        <v>98</v>
      </c>
      <c r="C97" s="451" t="s">
        <v>375</v>
      </c>
      <c r="D97" s="471"/>
      <c r="E97" s="471"/>
      <c r="F97" s="471"/>
      <c r="G97" s="471"/>
      <c r="H97" s="471"/>
      <c r="I97" s="472"/>
      <c r="J97" s="61" t="s">
        <v>1379</v>
      </c>
      <c r="K97" s="473"/>
      <c r="L97" s="473"/>
      <c r="M97" s="473"/>
      <c r="N97" s="473"/>
      <c r="O97" s="473"/>
      <c r="P97" s="473"/>
      <c r="Q97" s="473"/>
      <c r="R97" s="482"/>
      <c r="S97" s="482"/>
    </row>
    <row r="98" spans="1:21">
      <c r="U98" s="483"/>
    </row>
    <row r="99" spans="1:21" hidden="1">
      <c r="R99" s="426">
        <f>R92+R91+R15+R88+R87+R86+R82+R80+R79+R78+R74+R73+R70+R68+R66+R64+R63+R62+R61+R59+R58+R57+R55+R54+R53+R51+R50+R49+R47+R46+R45+R43+R42+R41+R37+R35+R34+R33+R32+R28+R27+R25+R23+R22+R19+R18+R17+R14</f>
        <v>949</v>
      </c>
      <c r="S99" s="426">
        <f>S92+S91+S15+S88+S87+S86+S82+S80+S79+S78+S74+S73+S70+S68+S66+S64+S63+S62+S61+S59+S58+S57+S55+S54+S53+S51+S50+S49+S47+S46+S45+S43+S42+S41+S37+S35+S34+S33+S32+S28+S27+S25+S23+S22+S19+S18+S17+S14</f>
        <v>780</v>
      </c>
      <c r="U99" s="483"/>
    </row>
    <row r="101" spans="1:21">
      <c r="A101" s="43"/>
      <c r="B101" s="610"/>
      <c r="C101" s="610"/>
      <c r="D101" s="610"/>
      <c r="E101" s="610"/>
      <c r="F101" s="610"/>
      <c r="G101" s="610"/>
      <c r="H101" s="610"/>
    </row>
    <row r="102" spans="1:21">
      <c r="A102" s="44"/>
      <c r="B102" s="11"/>
    </row>
  </sheetData>
  <autoFilter ref="A12:S97"/>
  <mergeCells count="31">
    <mergeCell ref="R10:R11"/>
    <mergeCell ref="S10:S11"/>
    <mergeCell ref="B101:H101"/>
    <mergeCell ref="M7:N9"/>
    <mergeCell ref="O7:P9"/>
    <mergeCell ref="Q7:Q11"/>
    <mergeCell ref="D8:D11"/>
    <mergeCell ref="E8:H8"/>
    <mergeCell ref="E9:E11"/>
    <mergeCell ref="F9:F11"/>
    <mergeCell ref="G9:G11"/>
    <mergeCell ref="H9:H11"/>
    <mergeCell ref="K10:K11"/>
    <mergeCell ref="M10:M11"/>
    <mergeCell ref="O10:O11"/>
    <mergeCell ref="A1:N1"/>
    <mergeCell ref="A2:A11"/>
    <mergeCell ref="B2:B11"/>
    <mergeCell ref="C2:S2"/>
    <mergeCell ref="C3:S3"/>
    <mergeCell ref="C4:S4"/>
    <mergeCell ref="C5:H5"/>
    <mergeCell ref="I5:Q5"/>
    <mergeCell ref="R5:S9"/>
    <mergeCell ref="C6:C11"/>
    <mergeCell ref="D6:H6"/>
    <mergeCell ref="I6:I11"/>
    <mergeCell ref="J6:J11"/>
    <mergeCell ref="K6:Q6"/>
    <mergeCell ref="D7:H7"/>
    <mergeCell ref="K7:L9"/>
  </mergeCells>
  <pageMargins left="0.7" right="0.7" top="0.75" bottom="0.75" header="0.3" footer="0.3"/>
  <pageSetup paperSize="9" firstPageNumber="2147483648"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zoomScale="70" zoomScaleNormal="70" workbookViewId="0">
      <pane xSplit="5" ySplit="10" topLeftCell="F11" activePane="bottomRight" state="frozen"/>
      <selection activeCell="F11" sqref="F11"/>
      <selection pane="topRight"/>
      <selection pane="bottomLeft"/>
      <selection pane="bottomRight" activeCell="H9" sqref="H9"/>
    </sheetView>
  </sheetViews>
  <sheetFormatPr defaultRowHeight="15.75"/>
  <cols>
    <col min="1" max="1" width="5.42578125" style="41" customWidth="1"/>
    <col min="2" max="2" width="35.5703125" style="41" customWidth="1"/>
    <col min="3" max="3" width="8.5703125" style="41" customWidth="1"/>
    <col min="4" max="4" width="12" style="42" customWidth="1"/>
    <col min="5" max="5" width="6.85546875" style="42" customWidth="1"/>
    <col min="6" max="6" width="73.7109375" style="42" customWidth="1"/>
    <col min="7" max="7" width="28.140625" style="42" customWidth="1"/>
    <col min="8" max="8" width="32.42578125" style="42" customWidth="1"/>
    <col min="9" max="9" width="109.140625" style="134" customWidth="1"/>
  </cols>
  <sheetData>
    <row r="1" spans="1:9" ht="18.75">
      <c r="A1" s="713" t="s">
        <v>0</v>
      </c>
      <c r="B1" s="713"/>
      <c r="C1" s="713"/>
      <c r="D1" s="713"/>
      <c r="E1" s="713"/>
      <c r="F1" s="713"/>
      <c r="G1" s="713"/>
      <c r="H1" s="713"/>
      <c r="I1" s="713"/>
    </row>
    <row r="2" spans="1:9" ht="28.5" customHeight="1">
      <c r="A2" s="601" t="s">
        <v>1</v>
      </c>
      <c r="B2" s="601" t="s">
        <v>2</v>
      </c>
      <c r="C2" s="614" t="s">
        <v>225</v>
      </c>
      <c r="D2" s="614"/>
      <c r="E2" s="614"/>
      <c r="F2" s="614"/>
      <c r="G2" s="614"/>
      <c r="H2" s="614"/>
      <c r="I2" s="614"/>
    </row>
    <row r="3" spans="1:9" ht="36" customHeight="1">
      <c r="A3" s="601"/>
      <c r="B3" s="601"/>
      <c r="C3" s="588" t="s">
        <v>1387</v>
      </c>
      <c r="D3" s="588"/>
      <c r="E3" s="588"/>
      <c r="F3" s="588"/>
      <c r="G3" s="588"/>
      <c r="H3" s="588"/>
      <c r="I3" s="588"/>
    </row>
    <row r="4" spans="1:9" ht="33.75" customHeight="1">
      <c r="A4" s="601"/>
      <c r="B4" s="601"/>
      <c r="C4" s="644" t="s">
        <v>226</v>
      </c>
      <c r="D4" s="644"/>
      <c r="E4" s="644"/>
      <c r="F4" s="644"/>
      <c r="G4" s="644"/>
      <c r="H4" s="644"/>
      <c r="I4" s="644"/>
    </row>
    <row r="5" spans="1:9" ht="19.5" customHeight="1">
      <c r="A5" s="601"/>
      <c r="B5" s="601"/>
      <c r="C5" s="645" t="s">
        <v>227</v>
      </c>
      <c r="D5" s="647"/>
      <c r="E5" s="714" t="s">
        <v>7</v>
      </c>
      <c r="F5" s="715"/>
      <c r="G5" s="715"/>
      <c r="H5" s="716"/>
      <c r="I5" s="706" t="s">
        <v>228</v>
      </c>
    </row>
    <row r="6" spans="1:9" ht="15.75" customHeight="1">
      <c r="A6" s="601"/>
      <c r="B6" s="601"/>
      <c r="C6" s="648"/>
      <c r="D6" s="650"/>
      <c r="E6" s="599" t="s">
        <v>8</v>
      </c>
      <c r="F6" s="597" t="s">
        <v>229</v>
      </c>
      <c r="G6" s="599" t="s">
        <v>9</v>
      </c>
      <c r="H6" s="599"/>
      <c r="I6" s="706"/>
    </row>
    <row r="7" spans="1:9" ht="85.5" customHeight="1">
      <c r="A7" s="601"/>
      <c r="B7" s="601"/>
      <c r="C7" s="651"/>
      <c r="D7" s="653"/>
      <c r="E7" s="599"/>
      <c r="F7" s="623"/>
      <c r="G7" s="599" t="s">
        <v>230</v>
      </c>
      <c r="H7" s="599"/>
      <c r="I7" s="706"/>
    </row>
    <row r="8" spans="1:9" ht="18" customHeight="1">
      <c r="A8" s="601"/>
      <c r="B8" s="601"/>
      <c r="C8" s="2" t="s">
        <v>8</v>
      </c>
      <c r="D8" s="2" t="s">
        <v>9</v>
      </c>
      <c r="E8" s="599"/>
      <c r="F8" s="598"/>
      <c r="G8" s="2" t="s">
        <v>1518</v>
      </c>
      <c r="H8" s="2" t="s">
        <v>231</v>
      </c>
      <c r="I8" s="706"/>
    </row>
    <row r="9" spans="1:9" ht="17.25" customHeight="1">
      <c r="A9" s="13">
        <v>1</v>
      </c>
      <c r="B9" s="13">
        <v>2</v>
      </c>
      <c r="C9" s="27">
        <v>3</v>
      </c>
      <c r="D9" s="27">
        <v>4</v>
      </c>
      <c r="E9" s="27">
        <v>5</v>
      </c>
      <c r="F9" s="36">
        <v>6</v>
      </c>
      <c r="G9" s="27">
        <v>7</v>
      </c>
      <c r="H9" s="27">
        <v>8</v>
      </c>
      <c r="I9" s="13">
        <v>9</v>
      </c>
    </row>
    <row r="10" spans="1:9" s="123" customFormat="1" ht="18.75">
      <c r="A10" s="453">
        <v>1</v>
      </c>
      <c r="B10" s="57" t="s">
        <v>13</v>
      </c>
      <c r="C10" s="33"/>
      <c r="D10" s="33"/>
      <c r="E10" s="33"/>
      <c r="F10" s="220"/>
      <c r="G10" s="33"/>
      <c r="H10" s="33"/>
      <c r="I10" s="57"/>
    </row>
    <row r="11" spans="1:9" s="123" customFormat="1" ht="18.75">
      <c r="A11" s="72">
        <v>2</v>
      </c>
      <c r="B11" s="77" t="s">
        <v>14</v>
      </c>
      <c r="C11" s="451" t="s">
        <v>375</v>
      </c>
      <c r="D11" s="451"/>
      <c r="E11" s="451" t="s">
        <v>375</v>
      </c>
      <c r="F11" s="221"/>
      <c r="G11" s="451"/>
      <c r="H11" s="451"/>
      <c r="I11" s="61"/>
    </row>
    <row r="12" spans="1:9" s="123" customFormat="1" ht="18.75">
      <c r="A12" s="72">
        <v>3</v>
      </c>
      <c r="B12" s="77" t="s">
        <v>15</v>
      </c>
      <c r="C12" s="451" t="s">
        <v>375</v>
      </c>
      <c r="D12" s="451"/>
      <c r="E12" s="451" t="s">
        <v>375</v>
      </c>
      <c r="F12" s="221"/>
      <c r="G12" s="451"/>
      <c r="H12" s="451"/>
      <c r="I12" s="61"/>
    </row>
    <row r="13" spans="1:9" s="123" customFormat="1" ht="18.75">
      <c r="A13" s="54">
        <v>4</v>
      </c>
      <c r="B13" s="61" t="s">
        <v>16</v>
      </c>
      <c r="C13" s="60"/>
      <c r="D13" s="60"/>
      <c r="E13" s="60"/>
      <c r="F13" s="222"/>
      <c r="G13" s="60"/>
      <c r="H13" s="60"/>
      <c r="I13" s="61"/>
    </row>
    <row r="14" spans="1:9" s="123" customFormat="1" ht="18.75">
      <c r="A14" s="72">
        <v>5</v>
      </c>
      <c r="B14" s="77" t="s">
        <v>17</v>
      </c>
      <c r="C14" s="451"/>
      <c r="D14" s="451" t="s">
        <v>375</v>
      </c>
      <c r="E14" s="451"/>
      <c r="F14" s="221"/>
      <c r="G14" s="451">
        <v>2</v>
      </c>
      <c r="H14" s="60"/>
      <c r="I14" s="77" t="s">
        <v>813</v>
      </c>
    </row>
    <row r="15" spans="1:9" s="123" customFormat="1" ht="18.75">
      <c r="A15" s="72">
        <v>6</v>
      </c>
      <c r="B15" s="77" t="s">
        <v>18</v>
      </c>
      <c r="C15" s="451" t="s">
        <v>375</v>
      </c>
      <c r="D15" s="451"/>
      <c r="E15" s="451" t="s">
        <v>375</v>
      </c>
      <c r="F15" s="221"/>
      <c r="G15" s="451"/>
      <c r="H15" s="451"/>
      <c r="I15" s="61"/>
    </row>
    <row r="16" spans="1:9" s="123" customFormat="1" ht="31.5">
      <c r="A16" s="72">
        <v>7</v>
      </c>
      <c r="B16" s="77" t="s">
        <v>19</v>
      </c>
      <c r="C16" s="451"/>
      <c r="D16" s="451" t="s">
        <v>375</v>
      </c>
      <c r="E16" s="451"/>
      <c r="F16" s="221"/>
      <c r="G16" s="451">
        <v>9</v>
      </c>
      <c r="H16" s="451">
        <v>100</v>
      </c>
      <c r="I16" s="77" t="s">
        <v>421</v>
      </c>
    </row>
    <row r="17" spans="1:9" s="123" customFormat="1" ht="18.75">
      <c r="A17" s="453">
        <v>8</v>
      </c>
      <c r="B17" s="57" t="s">
        <v>20</v>
      </c>
      <c r="C17" s="33"/>
      <c r="D17" s="33"/>
      <c r="E17" s="33"/>
      <c r="F17" s="220"/>
      <c r="G17" s="33"/>
      <c r="H17" s="33"/>
      <c r="I17" s="57"/>
    </row>
    <row r="18" spans="1:9" s="123" customFormat="1" ht="18.75">
      <c r="A18" s="453">
        <v>9</v>
      </c>
      <c r="B18" s="57" t="s">
        <v>21</v>
      </c>
      <c r="C18" s="33"/>
      <c r="D18" s="33"/>
      <c r="E18" s="33"/>
      <c r="F18" s="220"/>
      <c r="G18" s="33"/>
      <c r="H18" s="33"/>
      <c r="I18" s="57"/>
    </row>
    <row r="19" spans="1:9" s="123" customFormat="1" ht="39.75" customHeight="1">
      <c r="A19" s="72">
        <v>10</v>
      </c>
      <c r="B19" s="77" t="s">
        <v>22</v>
      </c>
      <c r="C19" s="451"/>
      <c r="D19" s="451" t="s">
        <v>375</v>
      </c>
      <c r="E19" s="451"/>
      <c r="F19" s="221" t="s">
        <v>1107</v>
      </c>
      <c r="G19" s="451"/>
      <c r="H19" s="451"/>
      <c r="I19" s="77" t="s">
        <v>1108</v>
      </c>
    </row>
    <row r="20" spans="1:9" s="123" customFormat="1" ht="18.75">
      <c r="A20" s="72">
        <v>11</v>
      </c>
      <c r="B20" s="77" t="s">
        <v>23</v>
      </c>
      <c r="C20" s="451" t="s">
        <v>375</v>
      </c>
      <c r="D20" s="451"/>
      <c r="E20" s="60"/>
      <c r="F20" s="222"/>
      <c r="G20" s="60"/>
      <c r="H20" s="60"/>
      <c r="I20" s="83" t="s">
        <v>343</v>
      </c>
    </row>
    <row r="21" spans="1:9" s="123" customFormat="1" ht="18.75">
      <c r="A21" s="453">
        <v>12</v>
      </c>
      <c r="B21" s="57" t="s">
        <v>24</v>
      </c>
      <c r="C21" s="33"/>
      <c r="D21" s="33"/>
      <c r="E21" s="33"/>
      <c r="F21" s="220"/>
      <c r="G21" s="33"/>
      <c r="H21" s="33"/>
      <c r="I21" s="57"/>
    </row>
    <row r="22" spans="1:9" s="123" customFormat="1" ht="56.25" customHeight="1">
      <c r="A22" s="72">
        <v>13</v>
      </c>
      <c r="B22" s="77" t="s">
        <v>25</v>
      </c>
      <c r="C22" s="484"/>
      <c r="D22" s="78" t="s">
        <v>375</v>
      </c>
      <c r="E22" s="484"/>
      <c r="F22" s="488"/>
      <c r="G22" s="78">
        <v>1</v>
      </c>
      <c r="H22" s="331">
        <v>0.14280000000000001</v>
      </c>
      <c r="I22" s="130" t="s">
        <v>1118</v>
      </c>
    </row>
    <row r="23" spans="1:9" s="123" customFormat="1" ht="18.75">
      <c r="A23" s="453">
        <v>14</v>
      </c>
      <c r="B23" s="57" t="s">
        <v>26</v>
      </c>
      <c r="C23" s="33"/>
      <c r="D23" s="33"/>
      <c r="E23" s="33"/>
      <c r="F23" s="220"/>
      <c r="G23" s="33"/>
      <c r="H23" s="33"/>
      <c r="I23" s="57"/>
    </row>
    <row r="24" spans="1:9" s="123" customFormat="1" ht="60" customHeight="1">
      <c r="A24" s="72">
        <v>15</v>
      </c>
      <c r="B24" s="77" t="s">
        <v>27</v>
      </c>
      <c r="C24" s="451"/>
      <c r="D24" s="451"/>
      <c r="E24" s="451"/>
      <c r="F24" s="221"/>
      <c r="G24" s="451">
        <v>6</v>
      </c>
      <c r="H24" s="60"/>
      <c r="I24" s="83" t="s">
        <v>1109</v>
      </c>
    </row>
    <row r="25" spans="1:9" s="123" customFormat="1" ht="31.5">
      <c r="A25" s="72">
        <v>16</v>
      </c>
      <c r="B25" s="77" t="s">
        <v>28</v>
      </c>
      <c r="C25" s="451"/>
      <c r="D25" s="451" t="s">
        <v>375</v>
      </c>
      <c r="E25" s="451" t="s">
        <v>375</v>
      </c>
      <c r="F25" s="221"/>
      <c r="G25" s="451"/>
      <c r="H25" s="451"/>
      <c r="I25" s="77" t="s">
        <v>1110</v>
      </c>
    </row>
    <row r="26" spans="1:9" s="123" customFormat="1" ht="18.75">
      <c r="A26" s="453">
        <v>17</v>
      </c>
      <c r="B26" s="57" t="s">
        <v>29</v>
      </c>
      <c r="C26" s="33"/>
      <c r="D26" s="33"/>
      <c r="E26" s="33"/>
      <c r="F26" s="220"/>
      <c r="G26" s="33"/>
      <c r="H26" s="33"/>
      <c r="I26" s="57"/>
    </row>
    <row r="27" spans="1:9" s="123" customFormat="1" ht="18.75">
      <c r="A27" s="453">
        <v>18</v>
      </c>
      <c r="B27" s="57" t="s">
        <v>30</v>
      </c>
      <c r="C27" s="33"/>
      <c r="D27" s="33"/>
      <c r="E27" s="33"/>
      <c r="F27" s="220"/>
      <c r="G27" s="33"/>
      <c r="H27" s="33"/>
      <c r="I27" s="57"/>
    </row>
    <row r="28" spans="1:9" s="123" customFormat="1" ht="18.75">
      <c r="A28" s="72">
        <v>19</v>
      </c>
      <c r="B28" s="77" t="s">
        <v>31</v>
      </c>
      <c r="C28" s="451" t="s">
        <v>375</v>
      </c>
      <c r="D28" s="451"/>
      <c r="E28" s="451" t="s">
        <v>375</v>
      </c>
      <c r="F28" s="221"/>
      <c r="G28" s="451"/>
      <c r="H28" s="451"/>
      <c r="I28" s="61"/>
    </row>
    <row r="29" spans="1:9" s="123" customFormat="1" ht="18.75">
      <c r="A29" s="72">
        <v>20</v>
      </c>
      <c r="B29" s="77" t="s">
        <v>32</v>
      </c>
      <c r="C29" s="451"/>
      <c r="D29" s="451" t="s">
        <v>375</v>
      </c>
      <c r="E29" s="451" t="s">
        <v>375</v>
      </c>
      <c r="F29" s="221"/>
      <c r="G29" s="451"/>
      <c r="H29" s="451"/>
      <c r="I29" s="61"/>
    </row>
    <row r="30" spans="1:9" s="123" customFormat="1" ht="18.75">
      <c r="A30" s="72">
        <v>21</v>
      </c>
      <c r="B30" s="77" t="s">
        <v>33</v>
      </c>
      <c r="C30" s="451" t="s">
        <v>375</v>
      </c>
      <c r="D30" s="451"/>
      <c r="E30" s="451" t="s">
        <v>375</v>
      </c>
      <c r="F30" s="221"/>
      <c r="G30" s="451"/>
      <c r="H30" s="451"/>
      <c r="I30" s="189" t="s">
        <v>1111</v>
      </c>
    </row>
    <row r="31" spans="1:9" s="123" customFormat="1" ht="18.75" customHeight="1">
      <c r="A31" s="72">
        <v>22</v>
      </c>
      <c r="B31" s="77" t="s">
        <v>34</v>
      </c>
      <c r="C31" s="451" t="s">
        <v>375</v>
      </c>
      <c r="D31" s="451"/>
      <c r="E31" s="451" t="s">
        <v>375</v>
      </c>
      <c r="F31" s="221"/>
      <c r="G31" s="451"/>
      <c r="H31" s="451"/>
      <c r="I31" s="61"/>
    </row>
    <row r="32" spans="1:9" s="123" customFormat="1" ht="18.75">
      <c r="A32" s="72">
        <v>23</v>
      </c>
      <c r="B32" s="77" t="s">
        <v>35</v>
      </c>
      <c r="C32" s="451"/>
      <c r="D32" s="451" t="s">
        <v>375</v>
      </c>
      <c r="E32" s="451"/>
      <c r="F32" s="221"/>
      <c r="G32" s="451">
        <v>13</v>
      </c>
      <c r="H32" s="451">
        <v>92</v>
      </c>
      <c r="I32" s="77" t="s">
        <v>232</v>
      </c>
    </row>
    <row r="33" spans="1:16" s="123" customFormat="1" ht="18.75">
      <c r="A33" s="72">
        <v>24</v>
      </c>
      <c r="B33" s="83" t="s">
        <v>37</v>
      </c>
      <c r="C33" s="54"/>
      <c r="D33" s="54"/>
      <c r="E33" s="72" t="s">
        <v>375</v>
      </c>
      <c r="F33" s="84"/>
      <c r="G33" s="72"/>
      <c r="H33" s="72"/>
      <c r="I33" s="130"/>
    </row>
    <row r="34" spans="1:16" s="123" customFormat="1" ht="18.75">
      <c r="A34" s="72">
        <v>25</v>
      </c>
      <c r="B34" s="77" t="s">
        <v>38</v>
      </c>
      <c r="C34" s="451"/>
      <c r="D34" s="72" t="s">
        <v>375</v>
      </c>
      <c r="E34" s="451"/>
      <c r="F34" s="221"/>
      <c r="G34" s="451">
        <v>16</v>
      </c>
      <c r="H34" s="451">
        <v>80</v>
      </c>
      <c r="I34" s="77" t="s">
        <v>1112</v>
      </c>
    </row>
    <row r="35" spans="1:16" s="123" customFormat="1" ht="47.25">
      <c r="A35" s="72">
        <v>26</v>
      </c>
      <c r="B35" s="77" t="s">
        <v>39</v>
      </c>
      <c r="C35" s="60"/>
      <c r="D35" s="60"/>
      <c r="E35" s="60"/>
      <c r="F35" s="222"/>
      <c r="G35" s="60"/>
      <c r="H35" s="60"/>
      <c r="I35" s="77" t="s">
        <v>522</v>
      </c>
    </row>
    <row r="36" spans="1:16" s="123" customFormat="1" ht="18.75">
      <c r="A36" s="54">
        <v>27</v>
      </c>
      <c r="B36" s="61" t="s">
        <v>40</v>
      </c>
      <c r="C36" s="60"/>
      <c r="D36" s="60"/>
      <c r="E36" s="60"/>
      <c r="F36" s="222"/>
      <c r="G36" s="60"/>
      <c r="H36" s="60"/>
      <c r="I36" s="61"/>
    </row>
    <row r="37" spans="1:16" s="123" customFormat="1" ht="18.75">
      <c r="A37" s="54">
        <v>28</v>
      </c>
      <c r="B37" s="61" t="s">
        <v>41</v>
      </c>
      <c r="C37" s="60"/>
      <c r="D37" s="60"/>
      <c r="E37" s="60"/>
      <c r="F37" s="222"/>
      <c r="G37" s="60"/>
      <c r="H37" s="60"/>
      <c r="I37" s="61"/>
    </row>
    <row r="38" spans="1:16" s="123" customFormat="1" ht="47.25">
      <c r="A38" s="72">
        <v>29</v>
      </c>
      <c r="B38" s="77" t="s">
        <v>42</v>
      </c>
      <c r="C38" s="451" t="s">
        <v>375</v>
      </c>
      <c r="D38" s="451"/>
      <c r="E38" s="451" t="s">
        <v>375</v>
      </c>
      <c r="F38" s="489"/>
      <c r="G38" s="149"/>
      <c r="H38" s="485"/>
      <c r="I38" s="77" t="s">
        <v>1391</v>
      </c>
    </row>
    <row r="39" spans="1:16" s="123" customFormat="1" ht="18.75">
      <c r="A39" s="72">
        <v>30</v>
      </c>
      <c r="B39" s="77" t="s">
        <v>43</v>
      </c>
      <c r="C39" s="451" t="s">
        <v>375</v>
      </c>
      <c r="D39" s="451"/>
      <c r="E39" s="451"/>
      <c r="F39" s="221"/>
      <c r="G39" s="451">
        <v>3</v>
      </c>
      <c r="H39" s="60"/>
      <c r="I39" s="77" t="s">
        <v>1113</v>
      </c>
    </row>
    <row r="40" spans="1:16" s="123" customFormat="1" ht="47.25">
      <c r="A40" s="72">
        <v>31</v>
      </c>
      <c r="B40" s="77" t="s">
        <v>44</v>
      </c>
      <c r="C40" s="451"/>
      <c r="D40" s="451" t="s">
        <v>375</v>
      </c>
      <c r="E40" s="451"/>
      <c r="F40" s="221"/>
      <c r="G40" s="451">
        <v>4</v>
      </c>
      <c r="H40" s="451">
        <v>100</v>
      </c>
      <c r="I40" s="77" t="s">
        <v>1114</v>
      </c>
    </row>
    <row r="41" spans="1:16" s="123" customFormat="1" ht="18.75">
      <c r="A41" s="453">
        <v>32</v>
      </c>
      <c r="B41" s="57" t="s">
        <v>45</v>
      </c>
      <c r="C41" s="33"/>
      <c r="D41" s="33"/>
      <c r="E41" s="33"/>
      <c r="F41" s="220"/>
      <c r="G41" s="33"/>
      <c r="H41" s="33"/>
      <c r="I41" s="57"/>
    </row>
    <row r="42" spans="1:16" s="123" customFormat="1" ht="36.75" customHeight="1">
      <c r="A42" s="72">
        <v>33</v>
      </c>
      <c r="B42" s="77" t="s">
        <v>46</v>
      </c>
      <c r="C42" s="451"/>
      <c r="D42" s="451" t="s">
        <v>375</v>
      </c>
      <c r="E42" s="451"/>
      <c r="F42" s="221"/>
      <c r="G42" s="451">
        <v>33</v>
      </c>
      <c r="H42" s="451">
        <v>100</v>
      </c>
      <c r="I42" s="77" t="s">
        <v>294</v>
      </c>
    </row>
    <row r="43" spans="1:16" s="123" customFormat="1" ht="47.25">
      <c r="A43" s="72">
        <v>34</v>
      </c>
      <c r="B43" s="77" t="s">
        <v>47</v>
      </c>
      <c r="C43" s="451"/>
      <c r="D43" s="451" t="s">
        <v>375</v>
      </c>
      <c r="E43" s="451"/>
      <c r="F43" s="221" t="s">
        <v>1388</v>
      </c>
      <c r="G43" s="451"/>
      <c r="H43" s="451"/>
      <c r="I43" s="77" t="s">
        <v>312</v>
      </c>
    </row>
    <row r="44" spans="1:16" s="123" customFormat="1" ht="47.25">
      <c r="A44" s="72">
        <v>35</v>
      </c>
      <c r="B44" s="77" t="s">
        <v>48</v>
      </c>
      <c r="C44" s="451"/>
      <c r="D44" s="451" t="s">
        <v>375</v>
      </c>
      <c r="E44" s="451" t="s">
        <v>375</v>
      </c>
      <c r="F44" s="221"/>
      <c r="G44" s="451"/>
      <c r="H44" s="451"/>
      <c r="I44" s="77" t="s">
        <v>330</v>
      </c>
    </row>
    <row r="45" spans="1:16" s="123" customFormat="1" ht="18.75">
      <c r="A45" s="453">
        <v>36</v>
      </c>
      <c r="B45" s="57" t="s">
        <v>49</v>
      </c>
      <c r="C45" s="33"/>
      <c r="D45" s="33"/>
      <c r="E45" s="33"/>
      <c r="F45" s="220"/>
      <c r="G45" s="33"/>
      <c r="H45" s="33"/>
      <c r="I45" s="57"/>
    </row>
    <row r="46" spans="1:16" s="123" customFormat="1" ht="18.75">
      <c r="A46" s="72">
        <v>37</v>
      </c>
      <c r="B46" s="77" t="s">
        <v>50</v>
      </c>
      <c r="C46" s="60"/>
      <c r="D46" s="60"/>
      <c r="E46" s="451" t="s">
        <v>375</v>
      </c>
      <c r="F46" s="221"/>
      <c r="G46" s="451"/>
      <c r="H46" s="451"/>
      <c r="I46" s="77" t="s">
        <v>343</v>
      </c>
    </row>
    <row r="47" spans="1:16" s="123" customFormat="1" ht="126">
      <c r="A47" s="72">
        <v>38</v>
      </c>
      <c r="B47" s="77" t="s">
        <v>51</v>
      </c>
      <c r="C47" s="451"/>
      <c r="D47" s="451" t="s">
        <v>375</v>
      </c>
      <c r="E47" s="451"/>
      <c r="F47" s="221" t="s">
        <v>9</v>
      </c>
      <c r="G47" s="451"/>
      <c r="H47" s="451"/>
      <c r="I47" s="83" t="s">
        <v>351</v>
      </c>
      <c r="J47"/>
      <c r="K47"/>
      <c r="L47"/>
      <c r="M47"/>
      <c r="N47"/>
      <c r="O47"/>
      <c r="P47"/>
    </row>
    <row r="48" spans="1:16" s="123" customFormat="1" ht="18.75">
      <c r="A48" s="72">
        <v>39</v>
      </c>
      <c r="B48" s="77" t="s">
        <v>52</v>
      </c>
      <c r="C48" s="101" t="s">
        <v>375</v>
      </c>
      <c r="D48" s="101"/>
      <c r="E48" s="101" t="s">
        <v>375</v>
      </c>
      <c r="F48" s="237"/>
      <c r="G48" s="101"/>
      <c r="H48" s="101"/>
      <c r="I48" s="135"/>
      <c r="J48"/>
      <c r="K48"/>
      <c r="L48"/>
      <c r="M48"/>
      <c r="N48"/>
      <c r="O48"/>
      <c r="P48"/>
    </row>
    <row r="49" spans="1:16" s="123" customFormat="1" ht="31.5">
      <c r="A49" s="72">
        <v>40</v>
      </c>
      <c r="B49" s="77" t="s">
        <v>53</v>
      </c>
      <c r="C49" s="451" t="s">
        <v>375</v>
      </c>
      <c r="D49" s="451"/>
      <c r="E49" s="451"/>
      <c r="F49" s="221" t="s">
        <v>1115</v>
      </c>
      <c r="G49" s="451">
        <v>8</v>
      </c>
      <c r="H49" s="430">
        <f>8/13*100</f>
        <v>61.53846153846154</v>
      </c>
      <c r="I49" s="83" t="s">
        <v>1116</v>
      </c>
      <c r="J49"/>
      <c r="K49"/>
      <c r="L49"/>
      <c r="M49"/>
      <c r="N49"/>
      <c r="O49"/>
      <c r="P49"/>
    </row>
    <row r="50" spans="1:16" s="124" customFormat="1" ht="47.25">
      <c r="A50" s="72">
        <v>41</v>
      </c>
      <c r="B50" s="77" t="s">
        <v>54</v>
      </c>
      <c r="C50" s="72" t="s">
        <v>375</v>
      </c>
      <c r="D50" s="72"/>
      <c r="E50" s="72"/>
      <c r="F50" s="84"/>
      <c r="G50" s="72">
        <v>4</v>
      </c>
      <c r="H50" s="72">
        <v>100</v>
      </c>
      <c r="I50" s="83" t="s">
        <v>405</v>
      </c>
      <c r="J50" s="18"/>
      <c r="K50" s="18"/>
      <c r="L50" s="18"/>
      <c r="M50" s="18"/>
      <c r="N50" s="18"/>
      <c r="O50" s="18"/>
      <c r="P50" s="18"/>
    </row>
    <row r="51" spans="1:16" s="124" customFormat="1" ht="47.25">
      <c r="A51" s="72">
        <v>42</v>
      </c>
      <c r="B51" s="77" t="s">
        <v>55</v>
      </c>
      <c r="C51" s="451"/>
      <c r="D51" s="451" t="s">
        <v>375</v>
      </c>
      <c r="E51" s="451"/>
      <c r="F51" s="221"/>
      <c r="G51" s="451">
        <v>39</v>
      </c>
      <c r="H51" s="451">
        <v>100</v>
      </c>
      <c r="I51" s="77" t="s">
        <v>397</v>
      </c>
      <c r="J51" s="18"/>
      <c r="K51" s="18"/>
      <c r="L51" s="18"/>
      <c r="M51" s="18"/>
      <c r="N51" s="18"/>
      <c r="O51" s="18"/>
      <c r="P51" s="18"/>
    </row>
    <row r="52" spans="1:16" s="123" customFormat="1" ht="47.25">
      <c r="A52" s="72">
        <v>43</v>
      </c>
      <c r="B52" s="77" t="s">
        <v>56</v>
      </c>
      <c r="C52" s="451" t="s">
        <v>375</v>
      </c>
      <c r="D52" s="451"/>
      <c r="E52" s="451" t="s">
        <v>375</v>
      </c>
      <c r="F52" s="221"/>
      <c r="G52" s="451"/>
      <c r="H52" s="451"/>
      <c r="I52" s="77" t="s">
        <v>1117</v>
      </c>
    </row>
    <row r="53" spans="1:16">
      <c r="A53" s="72">
        <v>44</v>
      </c>
      <c r="B53" s="77" t="s">
        <v>57</v>
      </c>
      <c r="C53" s="451"/>
      <c r="D53" s="451" t="s">
        <v>375</v>
      </c>
      <c r="E53" s="451"/>
      <c r="F53" s="221" t="s">
        <v>819</v>
      </c>
      <c r="G53" s="451"/>
      <c r="H53" s="451"/>
      <c r="I53" s="77" t="s">
        <v>671</v>
      </c>
    </row>
    <row r="54" spans="1:16" ht="47.25">
      <c r="A54" s="72">
        <v>45</v>
      </c>
      <c r="B54" s="77" t="s">
        <v>58</v>
      </c>
      <c r="C54" s="451" t="s">
        <v>375</v>
      </c>
      <c r="D54" s="451"/>
      <c r="E54" s="451"/>
      <c r="F54" s="221"/>
      <c r="G54" s="451">
        <v>16</v>
      </c>
      <c r="H54" s="451">
        <v>59.26</v>
      </c>
      <c r="I54" s="77" t="s">
        <v>549</v>
      </c>
    </row>
    <row r="55" spans="1:16">
      <c r="A55" s="72">
        <v>46</v>
      </c>
      <c r="B55" s="77" t="s">
        <v>59</v>
      </c>
      <c r="C55" s="451"/>
      <c r="D55" s="451" t="s">
        <v>375</v>
      </c>
      <c r="E55" s="451" t="s">
        <v>375</v>
      </c>
      <c r="F55" s="221"/>
      <c r="G55" s="451"/>
      <c r="H55" s="451"/>
      <c r="I55" s="77" t="s">
        <v>436</v>
      </c>
    </row>
    <row r="56" spans="1:16">
      <c r="A56" s="72">
        <v>47</v>
      </c>
      <c r="B56" s="77" t="s">
        <v>60</v>
      </c>
      <c r="C56" s="451" t="s">
        <v>375</v>
      </c>
      <c r="D56" s="451"/>
      <c r="E56" s="451" t="s">
        <v>375</v>
      </c>
      <c r="F56" s="221"/>
      <c r="G56" s="451"/>
      <c r="H56" s="451"/>
      <c r="I56" s="61"/>
    </row>
    <row r="57" spans="1:16">
      <c r="A57" s="54">
        <v>48</v>
      </c>
      <c r="B57" s="61" t="s">
        <v>61</v>
      </c>
      <c r="C57" s="60"/>
      <c r="D57" s="208"/>
      <c r="E57" s="208"/>
      <c r="F57" s="479"/>
      <c r="G57" s="208"/>
      <c r="H57" s="208"/>
      <c r="I57" s="61"/>
    </row>
    <row r="58" spans="1:16">
      <c r="A58" s="72">
        <v>49</v>
      </c>
      <c r="B58" s="77" t="s">
        <v>62</v>
      </c>
      <c r="C58" s="451"/>
      <c r="D58" s="451" t="s">
        <v>375</v>
      </c>
      <c r="E58" s="451"/>
      <c r="F58" s="221" t="s">
        <v>559</v>
      </c>
      <c r="G58" s="451"/>
      <c r="H58" s="451"/>
      <c r="I58" s="61"/>
    </row>
    <row r="59" spans="1:16">
      <c r="A59" s="72">
        <v>50</v>
      </c>
      <c r="B59" s="77" t="s">
        <v>63</v>
      </c>
      <c r="C59" s="451" t="s">
        <v>375</v>
      </c>
      <c r="D59" s="451"/>
      <c r="E59" s="60"/>
      <c r="F59" s="222"/>
      <c r="G59" s="60"/>
      <c r="H59" s="60"/>
      <c r="I59" s="61"/>
    </row>
    <row r="60" spans="1:16">
      <c r="A60" s="72">
        <v>51</v>
      </c>
      <c r="B60" s="77" t="s">
        <v>64</v>
      </c>
      <c r="C60" s="451"/>
      <c r="D60" s="451" t="s">
        <v>375</v>
      </c>
      <c r="E60" s="451" t="s">
        <v>375</v>
      </c>
      <c r="F60" s="221"/>
      <c r="G60" s="451"/>
      <c r="H60" s="451"/>
      <c r="I60" s="61"/>
    </row>
    <row r="61" spans="1:16" ht="47.25">
      <c r="A61" s="72">
        <v>52</v>
      </c>
      <c r="B61" s="77" t="s">
        <v>65</v>
      </c>
      <c r="C61" s="451"/>
      <c r="D61" s="451" t="s">
        <v>375</v>
      </c>
      <c r="E61" s="451"/>
      <c r="F61" s="221"/>
      <c r="G61" s="451">
        <v>1</v>
      </c>
      <c r="H61" s="451">
        <v>25</v>
      </c>
      <c r="I61" s="77" t="s">
        <v>505</v>
      </c>
    </row>
    <row r="62" spans="1:16">
      <c r="A62" s="54">
        <v>53</v>
      </c>
      <c r="B62" s="61" t="s">
        <v>66</v>
      </c>
      <c r="C62" s="60"/>
      <c r="D62" s="60"/>
      <c r="E62" s="60"/>
      <c r="F62" s="222"/>
      <c r="G62" s="60"/>
      <c r="H62" s="60"/>
      <c r="I62" s="61"/>
    </row>
    <row r="63" spans="1:16" ht="47.25">
      <c r="A63" s="72">
        <v>54</v>
      </c>
      <c r="B63" s="77" t="s">
        <v>67</v>
      </c>
      <c r="C63" s="451"/>
      <c r="D63" s="451" t="s">
        <v>375</v>
      </c>
      <c r="E63" s="451" t="s">
        <v>375</v>
      </c>
      <c r="F63" s="221"/>
      <c r="G63" s="451"/>
      <c r="H63" s="451"/>
      <c r="I63" s="77" t="s">
        <v>851</v>
      </c>
    </row>
    <row r="64" spans="1:16" ht="47.25">
      <c r="A64" s="72">
        <v>55</v>
      </c>
      <c r="B64" s="77" t="s">
        <v>68</v>
      </c>
      <c r="C64" s="451" t="s">
        <v>375</v>
      </c>
      <c r="D64" s="451"/>
      <c r="E64" s="451"/>
      <c r="F64" s="221"/>
      <c r="G64" s="78">
        <v>70</v>
      </c>
      <c r="H64" s="78">
        <v>25</v>
      </c>
      <c r="I64" s="77" t="s">
        <v>770</v>
      </c>
    </row>
    <row r="65" spans="1:9" ht="47.25">
      <c r="A65" s="72">
        <v>56</v>
      </c>
      <c r="B65" s="77" t="s">
        <v>69</v>
      </c>
      <c r="C65" s="451" t="s">
        <v>375</v>
      </c>
      <c r="D65" s="451"/>
      <c r="E65" s="451"/>
      <c r="F65" s="221"/>
      <c r="G65" s="451">
        <v>4</v>
      </c>
      <c r="H65" s="451">
        <v>100</v>
      </c>
      <c r="I65" s="77" t="s">
        <v>771</v>
      </c>
    </row>
    <row r="66" spans="1:9">
      <c r="A66" s="72">
        <v>57</v>
      </c>
      <c r="B66" s="77" t="s">
        <v>70</v>
      </c>
      <c r="C66" s="451"/>
      <c r="D66" s="451" t="s">
        <v>375</v>
      </c>
      <c r="E66" s="451"/>
      <c r="F66" s="221"/>
      <c r="G66" s="451">
        <v>1</v>
      </c>
      <c r="H66" s="402">
        <v>0.02</v>
      </c>
      <c r="I66" s="87" t="s">
        <v>582</v>
      </c>
    </row>
    <row r="67" spans="1:9">
      <c r="A67" s="72">
        <v>58</v>
      </c>
      <c r="B67" s="77" t="s">
        <v>71</v>
      </c>
      <c r="C67" s="451" t="s">
        <v>375</v>
      </c>
      <c r="D67" s="451"/>
      <c r="E67" s="451" t="s">
        <v>375</v>
      </c>
      <c r="F67" s="221"/>
      <c r="G67" s="451"/>
      <c r="H67" s="451"/>
      <c r="I67" s="77"/>
    </row>
    <row r="68" spans="1:9">
      <c r="A68" s="54">
        <v>59</v>
      </c>
      <c r="B68" s="61" t="s">
        <v>72</v>
      </c>
      <c r="C68" s="60"/>
      <c r="D68" s="60"/>
      <c r="E68" s="60"/>
      <c r="F68" s="222"/>
      <c r="G68" s="60"/>
      <c r="H68" s="60"/>
      <c r="I68" s="61"/>
    </row>
    <row r="69" spans="1:9">
      <c r="A69" s="72">
        <v>60</v>
      </c>
      <c r="B69" s="77" t="s">
        <v>73</v>
      </c>
      <c r="C69" s="451" t="s">
        <v>375</v>
      </c>
      <c r="D69" s="451"/>
      <c r="E69" s="451"/>
      <c r="F69" s="221" t="s">
        <v>1389</v>
      </c>
      <c r="G69" s="451"/>
      <c r="H69" s="451"/>
      <c r="I69" s="77"/>
    </row>
    <row r="70" spans="1:9" ht="47.25">
      <c r="A70" s="72">
        <v>61</v>
      </c>
      <c r="B70" s="77" t="s">
        <v>74</v>
      </c>
      <c r="C70" s="451" t="s">
        <v>375</v>
      </c>
      <c r="D70" s="451"/>
      <c r="E70" s="60"/>
      <c r="F70" s="222"/>
      <c r="G70" s="60"/>
      <c r="H70" s="60"/>
      <c r="I70" s="77" t="s">
        <v>528</v>
      </c>
    </row>
    <row r="71" spans="1:9">
      <c r="A71" s="72">
        <v>62</v>
      </c>
      <c r="B71" s="77" t="s">
        <v>75</v>
      </c>
      <c r="C71" s="451" t="s">
        <v>375</v>
      </c>
      <c r="D71" s="78"/>
      <c r="E71" s="451" t="s">
        <v>375</v>
      </c>
      <c r="F71" s="79"/>
      <c r="G71" s="78"/>
      <c r="H71" s="78"/>
      <c r="I71" s="151" t="s">
        <v>8</v>
      </c>
    </row>
    <row r="72" spans="1:9">
      <c r="A72" s="72">
        <v>63</v>
      </c>
      <c r="B72" s="77" t="s">
        <v>76</v>
      </c>
      <c r="C72" s="451" t="s">
        <v>375</v>
      </c>
      <c r="D72" s="451"/>
      <c r="E72" s="451" t="s">
        <v>375</v>
      </c>
      <c r="F72" s="221"/>
      <c r="G72" s="451"/>
      <c r="H72" s="451"/>
      <c r="I72" s="61"/>
    </row>
    <row r="73" spans="1:9" ht="47.25">
      <c r="A73" s="72">
        <v>64</v>
      </c>
      <c r="B73" s="77" t="s">
        <v>77</v>
      </c>
      <c r="C73" s="60"/>
      <c r="D73" s="62"/>
      <c r="E73" s="62" t="s">
        <v>375</v>
      </c>
      <c r="F73" s="197"/>
      <c r="G73" s="62">
        <v>100</v>
      </c>
      <c r="H73" s="62">
        <v>100</v>
      </c>
      <c r="I73" s="77" t="s">
        <v>744</v>
      </c>
    </row>
    <row r="74" spans="1:9">
      <c r="A74" s="453">
        <v>65</v>
      </c>
      <c r="B74" s="57" t="s">
        <v>78</v>
      </c>
      <c r="C74" s="33"/>
      <c r="D74" s="33"/>
      <c r="E74" s="33"/>
      <c r="F74" s="220"/>
      <c r="G74" s="33"/>
      <c r="H74" s="33"/>
      <c r="I74" s="57"/>
    </row>
    <row r="75" spans="1:9">
      <c r="A75" s="72">
        <v>66</v>
      </c>
      <c r="B75" s="77" t="s">
        <v>79</v>
      </c>
      <c r="C75" s="451" t="s">
        <v>375</v>
      </c>
      <c r="D75" s="451"/>
      <c r="E75" s="451" t="s">
        <v>375</v>
      </c>
      <c r="F75" s="221"/>
      <c r="G75" s="451"/>
      <c r="H75" s="451"/>
      <c r="I75" s="61"/>
    </row>
    <row r="76" spans="1:9" ht="47.25">
      <c r="A76" s="72">
        <v>67</v>
      </c>
      <c r="B76" s="77" t="s">
        <v>80</v>
      </c>
      <c r="C76" s="451"/>
      <c r="D76" s="451" t="s">
        <v>375</v>
      </c>
      <c r="E76" s="451"/>
      <c r="F76" s="221"/>
      <c r="G76" s="451">
        <v>9</v>
      </c>
      <c r="H76" s="451">
        <v>100</v>
      </c>
      <c r="I76" s="77" t="s">
        <v>727</v>
      </c>
    </row>
    <row r="77" spans="1:9">
      <c r="A77" s="451">
        <v>68</v>
      </c>
      <c r="B77" s="77" t="s">
        <v>81</v>
      </c>
      <c r="C77" s="451" t="s">
        <v>375</v>
      </c>
      <c r="D77" s="451"/>
      <c r="E77" s="451"/>
      <c r="F77" s="221"/>
      <c r="G77" s="451">
        <v>2</v>
      </c>
      <c r="H77" s="451">
        <v>2</v>
      </c>
      <c r="I77" s="61"/>
    </row>
    <row r="78" spans="1:9">
      <c r="A78" s="453">
        <v>69</v>
      </c>
      <c r="B78" s="57" t="s">
        <v>82</v>
      </c>
      <c r="C78" s="33"/>
      <c r="D78" s="33"/>
      <c r="E78" s="33"/>
      <c r="F78" s="220"/>
      <c r="G78" s="33"/>
      <c r="H78" s="33"/>
      <c r="I78" s="57"/>
    </row>
    <row r="79" spans="1:9" ht="47.25">
      <c r="A79" s="72">
        <v>70</v>
      </c>
      <c r="B79" s="77" t="s">
        <v>83</v>
      </c>
      <c r="C79" s="451" t="s">
        <v>375</v>
      </c>
      <c r="D79" s="451"/>
      <c r="E79" s="451"/>
      <c r="F79" s="221" t="s">
        <v>1390</v>
      </c>
      <c r="G79" s="451"/>
      <c r="H79" s="451"/>
      <c r="I79" s="77" t="s">
        <v>706</v>
      </c>
    </row>
    <row r="80" spans="1:9">
      <c r="A80" s="453">
        <v>71</v>
      </c>
      <c r="B80" s="57" t="s">
        <v>84</v>
      </c>
      <c r="C80" s="33"/>
      <c r="D80" s="33"/>
      <c r="E80" s="33"/>
      <c r="F80" s="220"/>
      <c r="G80" s="33"/>
      <c r="H80" s="33"/>
      <c r="I80" s="57"/>
    </row>
    <row r="81" spans="1:9">
      <c r="A81" s="54">
        <v>72</v>
      </c>
      <c r="B81" s="61" t="s">
        <v>85</v>
      </c>
      <c r="C81" s="60"/>
      <c r="D81" s="60"/>
      <c r="E81" s="60"/>
      <c r="F81" s="222"/>
      <c r="G81" s="60"/>
      <c r="H81" s="60"/>
      <c r="I81" s="61"/>
    </row>
    <row r="82" spans="1:9">
      <c r="A82" s="72">
        <v>73</v>
      </c>
      <c r="B82" s="77" t="s">
        <v>86</v>
      </c>
      <c r="C82" s="451" t="s">
        <v>375</v>
      </c>
      <c r="D82" s="101"/>
      <c r="E82" s="451" t="s">
        <v>375</v>
      </c>
      <c r="F82" s="237"/>
      <c r="G82" s="101"/>
      <c r="H82" s="101"/>
      <c r="I82" s="135"/>
    </row>
    <row r="83" spans="1:9">
      <c r="A83" s="72">
        <v>74</v>
      </c>
      <c r="B83" s="77" t="s">
        <v>87</v>
      </c>
      <c r="C83" s="101" t="s">
        <v>375</v>
      </c>
      <c r="D83" s="235"/>
      <c r="E83" s="235"/>
      <c r="F83" s="490"/>
      <c r="G83" s="397">
        <v>24</v>
      </c>
      <c r="H83" s="486">
        <v>2.5</v>
      </c>
      <c r="I83" s="133" t="s">
        <v>1119</v>
      </c>
    </row>
    <row r="84" spans="1:9">
      <c r="A84" s="72">
        <v>75</v>
      </c>
      <c r="B84" s="77" t="s">
        <v>88</v>
      </c>
      <c r="C84" s="451"/>
      <c r="D84" s="451" t="s">
        <v>375</v>
      </c>
      <c r="E84" s="451" t="s">
        <v>375</v>
      </c>
      <c r="F84" s="221"/>
      <c r="G84" s="451"/>
      <c r="H84" s="451"/>
      <c r="I84" s="77" t="s">
        <v>688</v>
      </c>
    </row>
    <row r="85" spans="1:9">
      <c r="A85" s="72">
        <v>76</v>
      </c>
      <c r="B85" s="77" t="s">
        <v>89</v>
      </c>
      <c r="C85" s="436"/>
      <c r="D85" s="436"/>
      <c r="E85" s="114"/>
      <c r="F85" s="309"/>
      <c r="G85" s="114">
        <v>38</v>
      </c>
      <c r="H85" s="114">
        <v>65</v>
      </c>
      <c r="I85" s="77" t="s">
        <v>671</v>
      </c>
    </row>
    <row r="86" spans="1:9">
      <c r="A86" s="72">
        <v>77</v>
      </c>
      <c r="B86" s="77" t="s">
        <v>90</v>
      </c>
      <c r="C86" s="451"/>
      <c r="D86" s="451" t="s">
        <v>375</v>
      </c>
      <c r="E86" s="451" t="s">
        <v>375</v>
      </c>
      <c r="F86" s="221"/>
      <c r="G86" s="451"/>
      <c r="H86" s="451"/>
      <c r="I86" s="61"/>
    </row>
    <row r="87" spans="1:9">
      <c r="A87" s="72">
        <v>78</v>
      </c>
      <c r="B87" s="77" t="s">
        <v>91</v>
      </c>
      <c r="C87" s="451" t="s">
        <v>375</v>
      </c>
      <c r="D87" s="451"/>
      <c r="E87" s="451" t="s">
        <v>375</v>
      </c>
      <c r="F87" s="221"/>
      <c r="G87" s="451"/>
      <c r="H87" s="451"/>
      <c r="I87" s="61"/>
    </row>
    <row r="88" spans="1:9">
      <c r="A88" s="72">
        <v>79</v>
      </c>
      <c r="B88" s="77" t="s">
        <v>92</v>
      </c>
      <c r="C88" s="451"/>
      <c r="D88" s="451" t="s">
        <v>375</v>
      </c>
      <c r="E88" s="451"/>
      <c r="F88" s="221"/>
      <c r="G88" s="72">
        <v>241</v>
      </c>
      <c r="H88" s="336">
        <v>0.3</v>
      </c>
      <c r="I88" s="77" t="s">
        <v>619</v>
      </c>
    </row>
    <row r="89" spans="1:9">
      <c r="A89" s="72">
        <v>80</v>
      </c>
      <c r="B89" s="77" t="s">
        <v>93</v>
      </c>
      <c r="C89" s="451"/>
      <c r="D89" s="72" t="s">
        <v>375</v>
      </c>
      <c r="E89" s="451" t="s">
        <v>375</v>
      </c>
      <c r="F89" s="221"/>
      <c r="G89" s="451"/>
      <c r="H89" s="451"/>
      <c r="I89" s="61"/>
    </row>
    <row r="90" spans="1:9">
      <c r="A90" s="72">
        <v>81</v>
      </c>
      <c r="B90" s="77" t="s">
        <v>94</v>
      </c>
      <c r="C90" s="451" t="s">
        <v>375</v>
      </c>
      <c r="D90" s="451"/>
      <c r="E90" s="451" t="s">
        <v>375</v>
      </c>
      <c r="F90" s="221"/>
      <c r="G90" s="451"/>
      <c r="H90" s="451"/>
      <c r="I90" s="61"/>
    </row>
    <row r="91" spans="1:9">
      <c r="A91" s="72">
        <v>82</v>
      </c>
      <c r="B91" s="77" t="s">
        <v>95</v>
      </c>
      <c r="C91" s="60"/>
      <c r="D91" s="60"/>
      <c r="E91" s="451" t="s">
        <v>375</v>
      </c>
      <c r="F91" s="221"/>
      <c r="G91" s="451"/>
      <c r="H91" s="451"/>
      <c r="I91" s="77"/>
    </row>
    <row r="92" spans="1:9" ht="31.5">
      <c r="A92" s="72">
        <v>83</v>
      </c>
      <c r="B92" s="77" t="s">
        <v>96</v>
      </c>
      <c r="C92" s="451" t="s">
        <v>375</v>
      </c>
      <c r="D92" s="451"/>
      <c r="E92" s="451" t="s">
        <v>375</v>
      </c>
      <c r="F92" s="221"/>
      <c r="G92" s="451"/>
      <c r="H92" s="451"/>
      <c r="I92" s="77"/>
    </row>
    <row r="93" spans="1:9" ht="13.5" customHeight="1">
      <c r="A93" s="453">
        <v>84</v>
      </c>
      <c r="B93" s="57" t="s">
        <v>97</v>
      </c>
      <c r="C93" s="33"/>
      <c r="D93" s="33"/>
      <c r="E93" s="33"/>
      <c r="F93" s="220"/>
      <c r="G93" s="33"/>
      <c r="H93" s="33"/>
      <c r="I93" s="57"/>
    </row>
    <row r="94" spans="1:9" ht="94.5">
      <c r="A94" s="72">
        <v>85</v>
      </c>
      <c r="B94" s="77" t="s">
        <v>98</v>
      </c>
      <c r="C94" s="114"/>
      <c r="D94" s="114" t="s">
        <v>375</v>
      </c>
      <c r="E94" s="282"/>
      <c r="F94" s="221" t="s">
        <v>648</v>
      </c>
      <c r="G94" s="451"/>
      <c r="H94" s="451"/>
      <c r="I94" s="77" t="s">
        <v>649</v>
      </c>
    </row>
    <row r="96" spans="1:9" hidden="1">
      <c r="G96" s="426">
        <f>G88+G85+G83+G77+G76+G66+G65+G64+G61+G54+G51+G50+G49+G42+G40+G39+G34+G32+G24+G22+G16+G14</f>
        <v>544</v>
      </c>
    </row>
    <row r="100" spans="1:9" ht="15">
      <c r="A100" s="20"/>
      <c r="B100" s="610"/>
      <c r="C100" s="610"/>
      <c r="D100" s="610"/>
      <c r="E100" s="610"/>
      <c r="F100" s="610"/>
      <c r="G100" s="610"/>
      <c r="H100" s="610"/>
      <c r="I100" s="610"/>
    </row>
    <row r="101" spans="1:9">
      <c r="A101" s="10"/>
      <c r="B101" s="11"/>
      <c r="C101" s="11"/>
    </row>
  </sheetData>
  <autoFilter ref="A9:I94"/>
  <mergeCells count="14">
    <mergeCell ref="B100:I100"/>
    <mergeCell ref="A1:I1"/>
    <mergeCell ref="A2:A8"/>
    <mergeCell ref="B2:B8"/>
    <mergeCell ref="C2:I2"/>
    <mergeCell ref="C3:I3"/>
    <mergeCell ref="C4:I4"/>
    <mergeCell ref="C5:D7"/>
    <mergeCell ref="E5:H5"/>
    <mergeCell ref="I5:I8"/>
    <mergeCell ref="E6:E8"/>
    <mergeCell ref="F6:F8"/>
    <mergeCell ref="G6:H6"/>
    <mergeCell ref="G7:H7"/>
  </mergeCells>
  <hyperlinks>
    <hyperlink ref="I61" r:id="rId1" location="map"/>
    <hyperlink ref="I70" r:id="rId2" location="map"/>
    <hyperlink ref="I66" r:id="rId3"/>
    <hyperlink ref="I88" r:id="rId4"/>
    <hyperlink ref="I94" r:id="rId5"/>
    <hyperlink ref="I85" r:id="rId6"/>
    <hyperlink ref="I84" r:id="rId7" location="map"/>
    <hyperlink ref="I79" r:id="rId8" location="map"/>
    <hyperlink ref="I76" r:id="rId9" location="map"/>
    <hyperlink ref="I73" r:id="rId10" location="map"/>
    <hyperlink ref="I65" r:id="rId11"/>
    <hyperlink ref="I64" r:id="rId12"/>
    <hyperlink ref="I63" r:id="rId13" location="map"/>
    <hyperlink ref="I32" r:id="rId14"/>
    <hyperlink ref="I42" r:id="rId15" location="map"/>
    <hyperlink ref="I46" r:id="rId16"/>
    <hyperlink ref="I35" r:id="rId17" location="map"/>
    <hyperlink ref="I19" r:id="rId18" location="map"/>
    <hyperlink ref="I20" r:id="rId19"/>
    <hyperlink ref="I49" r:id="rId20"/>
    <hyperlink ref="I40" r:id="rId21" location="map"/>
    <hyperlink ref="I38" r:id="rId22"/>
    <hyperlink ref="I39" r:id="rId23"/>
    <hyperlink ref="I14" r:id="rId24" display="https://zhit-vmeste.ru/map/?ELEMENT_ID=233615"/>
    <hyperlink ref="I52" r:id="rId25" location="map"/>
  </hyperlinks>
  <pageMargins left="0.7" right="0.7" top="0.75" bottom="0.75" header="0.3" footer="0.3"/>
  <pageSetup paperSize="9" firstPageNumber="2147483648" orientation="portrait" verticalDpi="0" r:id="rId2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zoomScale="60" zoomScaleNormal="60" workbookViewId="0">
      <pane xSplit="6" ySplit="11" topLeftCell="G12" activePane="bottomRight" state="frozen"/>
      <selection activeCell="G12" sqref="G12"/>
      <selection pane="topRight"/>
      <selection pane="bottomLeft"/>
      <selection pane="bottomRight" activeCell="E94" sqref="E94"/>
    </sheetView>
  </sheetViews>
  <sheetFormatPr defaultRowHeight="15"/>
  <cols>
    <col min="1" max="1" width="5.42578125" style="41" customWidth="1"/>
    <col min="2" max="2" width="39.7109375" style="41" customWidth="1"/>
    <col min="3" max="3" width="17.28515625" style="41" customWidth="1"/>
    <col min="4" max="4" width="22.7109375" style="41" customWidth="1"/>
    <col min="5" max="5" width="6.140625" style="41" customWidth="1"/>
    <col min="6" max="6" width="46" style="41" customWidth="1"/>
    <col min="7" max="7" width="104" style="41" customWidth="1"/>
    <col min="8" max="8" width="93.7109375" style="41" customWidth="1"/>
    <col min="9" max="9" width="44.5703125" customWidth="1"/>
  </cols>
  <sheetData>
    <row r="1" spans="1:8" ht="18.75" customHeight="1">
      <c r="A1" s="717" t="s">
        <v>0</v>
      </c>
      <c r="B1" s="718"/>
      <c r="C1" s="718"/>
      <c r="D1" s="718"/>
      <c r="E1" s="718"/>
      <c r="F1" s="718"/>
      <c r="G1" s="718"/>
      <c r="H1" s="718"/>
    </row>
    <row r="2" spans="1:8" ht="24.75" customHeight="1">
      <c r="A2" s="601" t="s">
        <v>1</v>
      </c>
      <c r="B2" s="601" t="s">
        <v>2</v>
      </c>
      <c r="C2" s="602" t="s">
        <v>225</v>
      </c>
      <c r="D2" s="603"/>
      <c r="E2" s="603"/>
      <c r="F2" s="603"/>
      <c r="G2" s="603"/>
      <c r="H2" s="604"/>
    </row>
    <row r="3" spans="1:8" ht="36.75" customHeight="1">
      <c r="A3" s="601"/>
      <c r="B3" s="601"/>
      <c r="C3" s="605" t="s">
        <v>1392</v>
      </c>
      <c r="D3" s="606"/>
      <c r="E3" s="606"/>
      <c r="F3" s="606"/>
      <c r="G3" s="606"/>
      <c r="H3" s="607"/>
    </row>
    <row r="4" spans="1:8" ht="36.75" customHeight="1">
      <c r="A4" s="601"/>
      <c r="B4" s="601"/>
      <c r="C4" s="589" t="s">
        <v>233</v>
      </c>
      <c r="D4" s="590"/>
      <c r="E4" s="590"/>
      <c r="F4" s="590"/>
      <c r="G4" s="590"/>
      <c r="H4" s="591"/>
    </row>
    <row r="5" spans="1:8" ht="23.25" customHeight="1">
      <c r="A5" s="601"/>
      <c r="B5" s="601"/>
      <c r="C5" s="645" t="s">
        <v>111</v>
      </c>
      <c r="D5" s="647"/>
      <c r="E5" s="705" t="s">
        <v>7</v>
      </c>
      <c r="F5" s="705"/>
      <c r="G5" s="705"/>
      <c r="H5" s="705"/>
    </row>
    <row r="6" spans="1:8" ht="21.75" customHeight="1">
      <c r="A6" s="601"/>
      <c r="B6" s="601"/>
      <c r="C6" s="648"/>
      <c r="D6" s="650"/>
      <c r="E6" s="599" t="s">
        <v>8</v>
      </c>
      <c r="F6" s="597" t="s">
        <v>229</v>
      </c>
      <c r="G6" s="609" t="s">
        <v>9</v>
      </c>
      <c r="H6" s="609"/>
    </row>
    <row r="7" spans="1:8">
      <c r="A7" s="601"/>
      <c r="B7" s="601"/>
      <c r="C7" s="566" t="s">
        <v>8</v>
      </c>
      <c r="D7" s="566" t="s">
        <v>9</v>
      </c>
      <c r="E7" s="599"/>
      <c r="F7" s="598"/>
      <c r="G7" s="2" t="s">
        <v>1519</v>
      </c>
      <c r="H7" s="566" t="s">
        <v>1520</v>
      </c>
    </row>
    <row r="8" spans="1:8" ht="15.75">
      <c r="A8" s="445">
        <v>1</v>
      </c>
      <c r="B8" s="445">
        <v>2</v>
      </c>
      <c r="C8" s="441">
        <v>3</v>
      </c>
      <c r="D8" s="442">
        <v>4</v>
      </c>
      <c r="E8" s="445">
        <v>5</v>
      </c>
      <c r="F8" s="442">
        <v>6</v>
      </c>
      <c r="G8" s="445">
        <v>7</v>
      </c>
      <c r="H8" s="445">
        <v>8</v>
      </c>
    </row>
    <row r="9" spans="1:8" ht="15.75">
      <c r="A9" s="453">
        <v>1</v>
      </c>
      <c r="B9" s="57" t="s">
        <v>13</v>
      </c>
      <c r="C9" s="49"/>
      <c r="D9" s="57"/>
      <c r="E9" s="57"/>
      <c r="F9" s="57"/>
      <c r="G9" s="57"/>
      <c r="H9" s="57"/>
    </row>
    <row r="10" spans="1:8" s="136" customFormat="1" ht="78.75">
      <c r="A10" s="72">
        <v>2</v>
      </c>
      <c r="B10" s="77" t="s">
        <v>14</v>
      </c>
      <c r="C10" s="77"/>
      <c r="D10" s="451" t="s">
        <v>375</v>
      </c>
      <c r="E10" s="77"/>
      <c r="F10" s="77"/>
      <c r="G10" s="221" t="s">
        <v>1120</v>
      </c>
      <c r="H10" s="77" t="s">
        <v>1121</v>
      </c>
    </row>
    <row r="11" spans="1:8" s="136" customFormat="1" ht="18.75">
      <c r="A11" s="72">
        <v>3</v>
      </c>
      <c r="B11" s="77" t="s">
        <v>15</v>
      </c>
      <c r="C11" s="451" t="s">
        <v>375</v>
      </c>
      <c r="D11" s="77"/>
      <c r="E11" s="451" t="s">
        <v>375</v>
      </c>
      <c r="F11" s="77"/>
      <c r="G11" s="77"/>
      <c r="H11" s="77"/>
    </row>
    <row r="12" spans="1:8" s="136" customFormat="1" ht="97.5" customHeight="1">
      <c r="A12" s="72">
        <v>4</v>
      </c>
      <c r="B12" s="77" t="s">
        <v>16</v>
      </c>
      <c r="C12" s="176"/>
      <c r="D12" s="176"/>
      <c r="E12" s="77"/>
      <c r="F12" s="77"/>
      <c r="G12" s="221" t="s">
        <v>1396</v>
      </c>
      <c r="H12" s="77" t="s">
        <v>1414</v>
      </c>
    </row>
    <row r="13" spans="1:8" s="136" customFormat="1" ht="18.75">
      <c r="A13" s="72">
        <v>5</v>
      </c>
      <c r="B13" s="77" t="s">
        <v>17</v>
      </c>
      <c r="C13" s="451"/>
      <c r="D13" s="451" t="s">
        <v>375</v>
      </c>
      <c r="E13" s="451" t="s">
        <v>375</v>
      </c>
      <c r="F13" s="451"/>
      <c r="G13" s="451"/>
      <c r="H13" s="451"/>
    </row>
    <row r="14" spans="1:8" s="136" customFormat="1" ht="18.75">
      <c r="A14" s="72">
        <v>6</v>
      </c>
      <c r="B14" s="77" t="s">
        <v>18</v>
      </c>
      <c r="C14" s="77"/>
      <c r="D14" s="451" t="s">
        <v>375</v>
      </c>
      <c r="E14" s="77"/>
      <c r="F14" s="77"/>
      <c r="G14" s="221" t="s">
        <v>599</v>
      </c>
      <c r="H14" s="77" t="s">
        <v>600</v>
      </c>
    </row>
    <row r="15" spans="1:8" s="136" customFormat="1" ht="63">
      <c r="A15" s="72">
        <v>7</v>
      </c>
      <c r="B15" s="77" t="s">
        <v>19</v>
      </c>
      <c r="C15" s="77"/>
      <c r="D15" s="451" t="s">
        <v>375</v>
      </c>
      <c r="E15" s="77"/>
      <c r="F15" s="77"/>
      <c r="G15" s="221" t="s">
        <v>1397</v>
      </c>
      <c r="H15" s="77" t="s">
        <v>422</v>
      </c>
    </row>
    <row r="16" spans="1:8" s="136" customFormat="1" ht="18.75">
      <c r="A16" s="453">
        <v>8</v>
      </c>
      <c r="B16" s="57" t="s">
        <v>20</v>
      </c>
      <c r="C16" s="57"/>
      <c r="D16" s="57"/>
      <c r="E16" s="57"/>
      <c r="F16" s="57"/>
      <c r="G16" s="57"/>
      <c r="H16" s="57"/>
    </row>
    <row r="17" spans="1:8" s="136" customFormat="1" ht="18.75">
      <c r="A17" s="453">
        <v>9</v>
      </c>
      <c r="B17" s="57" t="s">
        <v>21</v>
      </c>
      <c r="C17" s="57"/>
      <c r="D17" s="57"/>
      <c r="E17" s="57"/>
      <c r="F17" s="57"/>
      <c r="G17" s="57"/>
      <c r="H17" s="57"/>
    </row>
    <row r="18" spans="1:8" s="136" customFormat="1" ht="31.5">
      <c r="A18" s="72">
        <v>10</v>
      </c>
      <c r="B18" s="77" t="s">
        <v>22</v>
      </c>
      <c r="C18" s="77"/>
      <c r="D18" s="451" t="s">
        <v>375</v>
      </c>
      <c r="E18" s="77"/>
      <c r="F18" s="77"/>
      <c r="G18" s="221" t="s">
        <v>1122</v>
      </c>
      <c r="H18" s="77" t="s">
        <v>1123</v>
      </c>
    </row>
    <row r="19" spans="1:8" s="136" customFormat="1" ht="18.75">
      <c r="A19" s="72">
        <v>11</v>
      </c>
      <c r="B19" s="77" t="s">
        <v>23</v>
      </c>
      <c r="C19" s="451" t="s">
        <v>375</v>
      </c>
      <c r="D19" s="451"/>
      <c r="E19" s="60"/>
      <c r="F19" s="60"/>
      <c r="G19" s="60"/>
      <c r="H19" s="167"/>
    </row>
    <row r="20" spans="1:8" s="136" customFormat="1" ht="18.75">
      <c r="A20" s="453">
        <v>12</v>
      </c>
      <c r="B20" s="57" t="s">
        <v>24</v>
      </c>
      <c r="C20" s="57"/>
      <c r="D20" s="57"/>
      <c r="E20" s="57"/>
      <c r="F20" s="57"/>
      <c r="G20" s="57"/>
      <c r="H20" s="57"/>
    </row>
    <row r="21" spans="1:8" s="136" customFormat="1" ht="94.5">
      <c r="A21" s="72">
        <v>13</v>
      </c>
      <c r="B21" s="77" t="s">
        <v>25</v>
      </c>
      <c r="C21" s="484"/>
      <c r="D21" s="451" t="s">
        <v>375</v>
      </c>
      <c r="E21" s="484"/>
      <c r="F21" s="484"/>
      <c r="G21" s="84" t="s">
        <v>1398</v>
      </c>
      <c r="H21" s="84" t="s">
        <v>1415</v>
      </c>
    </row>
    <row r="22" spans="1:8" s="136" customFormat="1" ht="18.75">
      <c r="A22" s="453">
        <v>14</v>
      </c>
      <c r="B22" s="57" t="s">
        <v>26</v>
      </c>
      <c r="C22" s="57"/>
      <c r="D22" s="57"/>
      <c r="E22" s="57"/>
      <c r="F22" s="57"/>
      <c r="G22" s="57"/>
      <c r="H22" s="57"/>
    </row>
    <row r="23" spans="1:8" s="136" customFormat="1" ht="31.5">
      <c r="A23" s="72">
        <v>15</v>
      </c>
      <c r="B23" s="77" t="s">
        <v>27</v>
      </c>
      <c r="C23" s="61"/>
      <c r="D23" s="61"/>
      <c r="E23" s="77"/>
      <c r="F23" s="77"/>
      <c r="G23" s="221" t="s">
        <v>1124</v>
      </c>
      <c r="H23" s="154" t="s">
        <v>1417</v>
      </c>
    </row>
    <row r="24" spans="1:8" s="136" customFormat="1" ht="27" customHeight="1">
      <c r="A24" s="72">
        <v>16</v>
      </c>
      <c r="B24" s="77" t="s">
        <v>28</v>
      </c>
      <c r="C24" s="77"/>
      <c r="D24" s="451" t="s">
        <v>375</v>
      </c>
      <c r="E24" s="451"/>
      <c r="F24" s="451"/>
      <c r="G24" s="221" t="s">
        <v>1399</v>
      </c>
      <c r="H24" s="77" t="s">
        <v>1125</v>
      </c>
    </row>
    <row r="25" spans="1:8" s="136" customFormat="1" ht="18.75">
      <c r="A25" s="453">
        <v>17</v>
      </c>
      <c r="B25" s="57" t="s">
        <v>29</v>
      </c>
      <c r="C25" s="57"/>
      <c r="D25" s="57"/>
      <c r="E25" s="57"/>
      <c r="F25" s="57"/>
      <c r="G25" s="57"/>
      <c r="H25" s="57"/>
    </row>
    <row r="26" spans="1:8" s="136" customFormat="1" ht="18.75">
      <c r="A26" s="453">
        <v>18</v>
      </c>
      <c r="B26" s="57" t="s">
        <v>30</v>
      </c>
      <c r="C26" s="57"/>
      <c r="D26" s="57"/>
      <c r="E26" s="57"/>
      <c r="F26" s="57"/>
      <c r="G26" s="57"/>
      <c r="H26" s="57"/>
    </row>
    <row r="27" spans="1:8" s="136" customFormat="1" ht="78.75">
      <c r="A27" s="72">
        <v>19</v>
      </c>
      <c r="B27" s="77" t="s">
        <v>31</v>
      </c>
      <c r="C27" s="77"/>
      <c r="D27" s="451" t="s">
        <v>375</v>
      </c>
      <c r="E27" s="77"/>
      <c r="F27" s="77"/>
      <c r="G27" s="221" t="s">
        <v>1126</v>
      </c>
      <c r="H27" s="77" t="s">
        <v>1412</v>
      </c>
    </row>
    <row r="28" spans="1:8" s="136" customFormat="1" ht="63">
      <c r="A28" s="72">
        <v>20</v>
      </c>
      <c r="B28" s="77" t="s">
        <v>32</v>
      </c>
      <c r="C28" s="77"/>
      <c r="D28" s="451" t="s">
        <v>375</v>
      </c>
      <c r="E28" s="451"/>
      <c r="F28" s="77"/>
      <c r="G28" s="221" t="s">
        <v>1400</v>
      </c>
      <c r="H28" s="77" t="s">
        <v>1413</v>
      </c>
    </row>
    <row r="29" spans="1:8" s="136" customFormat="1" ht="18.75">
      <c r="A29" s="72">
        <v>21</v>
      </c>
      <c r="B29" s="77" t="s">
        <v>33</v>
      </c>
      <c r="C29" s="451"/>
      <c r="D29" s="451" t="s">
        <v>375</v>
      </c>
      <c r="E29" s="451" t="s">
        <v>375</v>
      </c>
      <c r="F29" s="451"/>
      <c r="G29" s="77"/>
      <c r="H29" s="77"/>
    </row>
    <row r="30" spans="1:8" s="136" customFormat="1" ht="18.75">
      <c r="A30" s="72">
        <v>22</v>
      </c>
      <c r="B30" s="77" t="s">
        <v>34</v>
      </c>
      <c r="C30" s="451" t="s">
        <v>375</v>
      </c>
      <c r="D30" s="451"/>
      <c r="E30" s="451" t="s">
        <v>375</v>
      </c>
      <c r="F30" s="77"/>
      <c r="G30" s="77"/>
      <c r="H30" s="77"/>
    </row>
    <row r="31" spans="1:8" s="136" customFormat="1" ht="31.5">
      <c r="A31" s="72">
        <v>23</v>
      </c>
      <c r="B31" s="77" t="s">
        <v>35</v>
      </c>
      <c r="C31" s="77"/>
      <c r="D31" s="451" t="s">
        <v>375</v>
      </c>
      <c r="E31" s="77"/>
      <c r="F31" s="77"/>
      <c r="G31" s="222" t="s">
        <v>1401</v>
      </c>
      <c r="H31" s="77" t="s">
        <v>232</v>
      </c>
    </row>
    <row r="32" spans="1:8" s="136" customFormat="1" ht="18.75">
      <c r="A32" s="54">
        <v>24</v>
      </c>
      <c r="B32" s="130" t="s">
        <v>37</v>
      </c>
      <c r="C32" s="130"/>
      <c r="D32" s="130"/>
      <c r="E32" s="130"/>
      <c r="F32" s="130"/>
      <c r="G32" s="130"/>
      <c r="H32" s="130"/>
    </row>
    <row r="33" spans="1:8" s="136" customFormat="1" ht="18.75">
      <c r="A33" s="72">
        <v>25</v>
      </c>
      <c r="B33" s="77" t="s">
        <v>38</v>
      </c>
      <c r="C33" s="77"/>
      <c r="D33" s="451" t="s">
        <v>375</v>
      </c>
      <c r="E33" s="451"/>
      <c r="F33" s="451"/>
      <c r="G33" s="221" t="s">
        <v>1402</v>
      </c>
      <c r="H33" s="77" t="s">
        <v>1127</v>
      </c>
    </row>
    <row r="34" spans="1:8" s="136" customFormat="1" ht="18.75">
      <c r="A34" s="54">
        <v>26</v>
      </c>
      <c r="B34" s="61" t="s">
        <v>39</v>
      </c>
      <c r="C34" s="61"/>
      <c r="D34" s="60"/>
      <c r="E34" s="61"/>
      <c r="F34" s="61"/>
      <c r="G34" s="61"/>
      <c r="H34" s="61"/>
    </row>
    <row r="35" spans="1:8" s="136" customFormat="1" ht="18.75">
      <c r="A35" s="54">
        <v>27</v>
      </c>
      <c r="B35" s="61" t="s">
        <v>40</v>
      </c>
      <c r="C35" s="61"/>
      <c r="D35" s="61"/>
      <c r="E35" s="61"/>
      <c r="F35" s="61"/>
      <c r="G35" s="61"/>
      <c r="H35" s="61"/>
    </row>
    <row r="36" spans="1:8" s="136" customFormat="1" ht="18.75">
      <c r="A36" s="72">
        <v>28</v>
      </c>
      <c r="B36" s="77" t="s">
        <v>41</v>
      </c>
      <c r="C36" s="77"/>
      <c r="D36" s="451" t="s">
        <v>375</v>
      </c>
      <c r="E36" s="77"/>
      <c r="F36" s="77" t="s">
        <v>375</v>
      </c>
      <c r="G36" s="77"/>
      <c r="H36" s="77"/>
    </row>
    <row r="37" spans="1:8" s="136" customFormat="1" ht="94.5">
      <c r="A37" s="72">
        <v>29</v>
      </c>
      <c r="B37" s="77" t="s">
        <v>42</v>
      </c>
      <c r="C37" s="77"/>
      <c r="D37" s="451" t="s">
        <v>375</v>
      </c>
      <c r="E37" s="77"/>
      <c r="F37" s="95"/>
      <c r="G37" s="309" t="s">
        <v>1394</v>
      </c>
      <c r="H37" s="154" t="s">
        <v>1128</v>
      </c>
    </row>
    <row r="38" spans="1:8" s="136" customFormat="1" ht="78.75">
      <c r="A38" s="72">
        <v>30</v>
      </c>
      <c r="B38" s="77" t="s">
        <v>43</v>
      </c>
      <c r="C38" s="72"/>
      <c r="D38" s="451" t="s">
        <v>375</v>
      </c>
      <c r="E38" s="72"/>
      <c r="F38" s="77"/>
      <c r="G38" s="84" t="s">
        <v>1395</v>
      </c>
      <c r="H38" s="492" t="s">
        <v>1129</v>
      </c>
    </row>
    <row r="39" spans="1:8" s="136" customFormat="1" ht="110.25">
      <c r="A39" s="72">
        <v>31</v>
      </c>
      <c r="B39" s="77" t="s">
        <v>44</v>
      </c>
      <c r="C39" s="77"/>
      <c r="D39" s="451" t="s">
        <v>375</v>
      </c>
      <c r="E39" s="77"/>
      <c r="F39" s="77"/>
      <c r="G39" s="221" t="s">
        <v>1130</v>
      </c>
      <c r="H39" s="77" t="s">
        <v>1131</v>
      </c>
    </row>
    <row r="40" spans="1:8" s="136" customFormat="1" ht="18.75">
      <c r="A40" s="453">
        <v>32</v>
      </c>
      <c r="B40" s="57" t="s">
        <v>45</v>
      </c>
      <c r="C40" s="57"/>
      <c r="D40" s="57"/>
      <c r="E40" s="57"/>
      <c r="F40" s="57"/>
      <c r="G40" s="57"/>
      <c r="H40" s="57"/>
    </row>
    <row r="41" spans="1:8" s="136" customFormat="1" ht="18.75">
      <c r="A41" s="72">
        <v>33</v>
      </c>
      <c r="B41" s="77" t="s">
        <v>46</v>
      </c>
      <c r="C41" s="451" t="s">
        <v>375</v>
      </c>
      <c r="D41" s="451"/>
      <c r="E41" s="451" t="s">
        <v>375</v>
      </c>
      <c r="F41" s="77"/>
      <c r="G41" s="77"/>
      <c r="H41" s="77"/>
    </row>
    <row r="42" spans="1:8" s="136" customFormat="1" ht="31.5">
      <c r="A42" s="72">
        <v>34</v>
      </c>
      <c r="B42" s="77" t="s">
        <v>47</v>
      </c>
      <c r="C42" s="77"/>
      <c r="D42" s="451" t="s">
        <v>375</v>
      </c>
      <c r="E42" s="77"/>
      <c r="F42" s="77" t="s">
        <v>229</v>
      </c>
      <c r="G42" s="77"/>
      <c r="H42" s="77" t="s">
        <v>313</v>
      </c>
    </row>
    <row r="43" spans="1:8" s="136" customFormat="1" ht="18.75">
      <c r="A43" s="72">
        <v>35</v>
      </c>
      <c r="B43" s="77" t="s">
        <v>48</v>
      </c>
      <c r="C43" s="77"/>
      <c r="D43" s="451" t="s">
        <v>375</v>
      </c>
      <c r="E43" s="451" t="s">
        <v>375</v>
      </c>
      <c r="F43" s="451"/>
      <c r="G43" s="77"/>
      <c r="H43" s="77"/>
    </row>
    <row r="44" spans="1:8" s="136" customFormat="1" ht="18.75">
      <c r="A44" s="453">
        <v>36</v>
      </c>
      <c r="B44" s="57" t="s">
        <v>49</v>
      </c>
      <c r="C44" s="57"/>
      <c r="D44" s="57"/>
      <c r="E44" s="57"/>
      <c r="F44" s="57"/>
      <c r="G44" s="57"/>
      <c r="H44" s="57"/>
    </row>
    <row r="45" spans="1:8" s="136" customFormat="1" ht="63">
      <c r="A45" s="72">
        <v>37</v>
      </c>
      <c r="B45" s="77" t="s">
        <v>50</v>
      </c>
      <c r="C45" s="61"/>
      <c r="D45" s="61"/>
      <c r="E45" s="77"/>
      <c r="F45" s="77"/>
      <c r="G45" s="498" t="s">
        <v>344</v>
      </c>
      <c r="H45" s="154" t="s">
        <v>345</v>
      </c>
    </row>
    <row r="46" spans="1:8" s="136" customFormat="1" ht="110.25">
      <c r="A46" s="72">
        <v>38</v>
      </c>
      <c r="B46" s="77" t="s">
        <v>51</v>
      </c>
      <c r="C46" s="77"/>
      <c r="D46" s="451" t="s">
        <v>375</v>
      </c>
      <c r="E46" s="77"/>
      <c r="F46" s="77"/>
      <c r="G46" s="221" t="s">
        <v>352</v>
      </c>
      <c r="H46" s="154" t="s">
        <v>353</v>
      </c>
    </row>
    <row r="47" spans="1:8" s="136" customFormat="1" ht="201" customHeight="1">
      <c r="A47" s="72">
        <v>39</v>
      </c>
      <c r="B47" s="77" t="s">
        <v>52</v>
      </c>
      <c r="C47" s="101" t="s">
        <v>375</v>
      </c>
      <c r="D47" s="133"/>
      <c r="E47" s="133"/>
      <c r="F47" s="133" t="s">
        <v>362</v>
      </c>
      <c r="G47" s="490" t="s">
        <v>1403</v>
      </c>
      <c r="H47" s="135"/>
    </row>
    <row r="48" spans="1:8" s="136" customFormat="1" ht="47.25">
      <c r="A48" s="72">
        <v>40</v>
      </c>
      <c r="B48" s="77" t="s">
        <v>53</v>
      </c>
      <c r="C48" s="451" t="s">
        <v>375</v>
      </c>
      <c r="D48" s="77"/>
      <c r="E48" s="77"/>
      <c r="F48" s="77"/>
      <c r="G48" s="221" t="s">
        <v>1132</v>
      </c>
      <c r="H48" s="154" t="s">
        <v>1133</v>
      </c>
    </row>
    <row r="49" spans="1:9" s="136" customFormat="1" ht="47.25">
      <c r="A49" s="72">
        <v>41</v>
      </c>
      <c r="B49" s="77" t="s">
        <v>54</v>
      </c>
      <c r="C49" s="451" t="s">
        <v>375</v>
      </c>
      <c r="D49" s="77"/>
      <c r="E49" s="77"/>
      <c r="F49" s="77"/>
      <c r="G49" s="221" t="s">
        <v>406</v>
      </c>
      <c r="H49" s="77" t="s">
        <v>407</v>
      </c>
    </row>
    <row r="50" spans="1:9" s="136" customFormat="1" ht="18.75">
      <c r="A50" s="72">
        <v>42</v>
      </c>
      <c r="B50" s="77" t="s">
        <v>55</v>
      </c>
      <c r="C50" s="77"/>
      <c r="D50" s="451" t="s">
        <v>375</v>
      </c>
      <c r="E50" s="451" t="s">
        <v>375</v>
      </c>
      <c r="F50" s="77"/>
      <c r="G50" s="77"/>
      <c r="H50" s="77"/>
    </row>
    <row r="51" spans="1:9" s="136" customFormat="1" ht="18.75">
      <c r="A51" s="72">
        <v>43</v>
      </c>
      <c r="B51" s="77" t="s">
        <v>56</v>
      </c>
      <c r="C51" s="451" t="s">
        <v>375</v>
      </c>
      <c r="D51" s="451"/>
      <c r="E51" s="451" t="s">
        <v>375</v>
      </c>
      <c r="F51" s="77"/>
      <c r="G51" s="77"/>
      <c r="H51" s="77"/>
    </row>
    <row r="52" spans="1:9" s="136" customFormat="1" ht="18.75">
      <c r="A52" s="72">
        <v>44</v>
      </c>
      <c r="B52" s="77" t="s">
        <v>57</v>
      </c>
      <c r="C52" s="77"/>
      <c r="D52" s="451" t="s">
        <v>375</v>
      </c>
      <c r="E52" s="451" t="s">
        <v>375</v>
      </c>
      <c r="F52" s="77"/>
      <c r="G52" s="77"/>
      <c r="H52" s="77"/>
    </row>
    <row r="53" spans="1:9" ht="139.5" customHeight="1">
      <c r="A53" s="72">
        <v>45</v>
      </c>
      <c r="B53" s="77" t="s">
        <v>58</v>
      </c>
      <c r="C53" s="451" t="s">
        <v>375</v>
      </c>
      <c r="D53" s="77"/>
      <c r="E53" s="77"/>
      <c r="F53" s="77"/>
      <c r="G53" s="221" t="s">
        <v>1404</v>
      </c>
      <c r="H53" s="77" t="s">
        <v>837</v>
      </c>
    </row>
    <row r="54" spans="1:9" ht="15.75">
      <c r="A54" s="72">
        <v>46</v>
      </c>
      <c r="B54" s="77" t="s">
        <v>59</v>
      </c>
      <c r="C54" s="451"/>
      <c r="D54" s="451" t="s">
        <v>375</v>
      </c>
      <c r="E54" s="451" t="s">
        <v>375</v>
      </c>
      <c r="F54" s="451"/>
      <c r="G54" s="451"/>
      <c r="H54" s="451" t="s">
        <v>437</v>
      </c>
    </row>
    <row r="55" spans="1:9" ht="94.5">
      <c r="A55" s="72">
        <v>47</v>
      </c>
      <c r="B55" s="77" t="s">
        <v>60</v>
      </c>
      <c r="C55" s="77"/>
      <c r="D55" s="72" t="s">
        <v>375</v>
      </c>
      <c r="E55" s="77"/>
      <c r="F55" s="77"/>
      <c r="G55" s="84" t="s">
        <v>454</v>
      </c>
      <c r="H55" s="154" t="s">
        <v>455</v>
      </c>
    </row>
    <row r="56" spans="1:9" ht="15.75">
      <c r="A56" s="54">
        <v>48</v>
      </c>
      <c r="B56" s="61" t="s">
        <v>61</v>
      </c>
      <c r="C56" s="61"/>
      <c r="D56" s="61"/>
      <c r="E56" s="61"/>
      <c r="F56" s="61"/>
      <c r="G56" s="61"/>
      <c r="H56" s="61"/>
    </row>
    <row r="57" spans="1:9" ht="78.75">
      <c r="A57" s="72">
        <v>49</v>
      </c>
      <c r="B57" s="77" t="s">
        <v>62</v>
      </c>
      <c r="C57" s="77"/>
      <c r="D57" s="451" t="s">
        <v>375</v>
      </c>
      <c r="E57" s="451"/>
      <c r="F57" s="77" t="s">
        <v>560</v>
      </c>
      <c r="G57" s="61"/>
      <c r="H57" s="61"/>
    </row>
    <row r="58" spans="1:9" ht="135">
      <c r="A58" s="72">
        <v>50</v>
      </c>
      <c r="B58" s="77" t="s">
        <v>63</v>
      </c>
      <c r="C58" s="451"/>
      <c r="D58" s="451" t="s">
        <v>375</v>
      </c>
      <c r="E58" s="451" t="s">
        <v>375</v>
      </c>
      <c r="F58" s="451"/>
      <c r="G58" s="451"/>
      <c r="H58" s="451"/>
      <c r="I58" s="85" t="s">
        <v>793</v>
      </c>
    </row>
    <row r="59" spans="1:9" ht="15.75">
      <c r="A59" s="72">
        <v>51</v>
      </c>
      <c r="B59" s="77" t="s">
        <v>64</v>
      </c>
      <c r="C59" s="77"/>
      <c r="D59" s="451" t="s">
        <v>375</v>
      </c>
      <c r="E59" s="451" t="s">
        <v>375</v>
      </c>
      <c r="F59" s="77"/>
      <c r="G59" s="77"/>
      <c r="H59" s="77"/>
    </row>
    <row r="60" spans="1:9" ht="63">
      <c r="A60" s="72">
        <v>52</v>
      </c>
      <c r="B60" s="77" t="s">
        <v>65</v>
      </c>
      <c r="C60" s="451"/>
      <c r="D60" s="451" t="s">
        <v>375</v>
      </c>
      <c r="E60" s="451"/>
      <c r="F60" s="451"/>
      <c r="G60" s="84" t="s">
        <v>506</v>
      </c>
      <c r="H60" s="154" t="s">
        <v>507</v>
      </c>
    </row>
    <row r="61" spans="1:9" ht="15.75">
      <c r="A61" s="54">
        <v>53</v>
      </c>
      <c r="B61" s="61" t="s">
        <v>66</v>
      </c>
      <c r="C61" s="61"/>
      <c r="D61" s="61"/>
      <c r="E61" s="61"/>
      <c r="F61" s="61"/>
      <c r="G61" s="61"/>
      <c r="H61" s="61"/>
    </row>
    <row r="62" spans="1:9" ht="15.75">
      <c r="A62" s="72">
        <v>54</v>
      </c>
      <c r="B62" s="77" t="s">
        <v>67</v>
      </c>
      <c r="C62" s="77"/>
      <c r="D62" s="451" t="s">
        <v>375</v>
      </c>
      <c r="E62" s="77"/>
      <c r="F62" s="77"/>
      <c r="G62" s="221" t="s">
        <v>792</v>
      </c>
      <c r="H62" s="154" t="s">
        <v>777</v>
      </c>
    </row>
    <row r="63" spans="1:9" ht="15.75">
      <c r="A63" s="72">
        <v>55</v>
      </c>
      <c r="B63" s="77" t="s">
        <v>68</v>
      </c>
      <c r="C63" s="451" t="s">
        <v>375</v>
      </c>
      <c r="D63" s="77"/>
      <c r="E63" s="176"/>
      <c r="F63" s="176"/>
      <c r="G63" s="176"/>
      <c r="H63" s="176"/>
    </row>
    <row r="64" spans="1:9" ht="78.75">
      <c r="A64" s="72">
        <v>56</v>
      </c>
      <c r="B64" s="77" t="s">
        <v>69</v>
      </c>
      <c r="C64" s="451" t="s">
        <v>375</v>
      </c>
      <c r="D64" s="77"/>
      <c r="E64" s="77"/>
      <c r="F64" s="77"/>
      <c r="G64" s="221" t="s">
        <v>1405</v>
      </c>
      <c r="H64" s="154" t="s">
        <v>772</v>
      </c>
    </row>
    <row r="65" spans="1:8" ht="78.75">
      <c r="A65" s="89">
        <v>57</v>
      </c>
      <c r="B65" s="77" t="s">
        <v>70</v>
      </c>
      <c r="C65" s="84"/>
      <c r="D65" s="451" t="s">
        <v>375</v>
      </c>
      <c r="E65" s="77"/>
      <c r="F65" s="77"/>
      <c r="G65" s="84" t="s">
        <v>583</v>
      </c>
      <c r="H65" s="84" t="s">
        <v>584</v>
      </c>
    </row>
    <row r="66" spans="1:8" ht="15.75">
      <c r="A66" s="72">
        <v>58</v>
      </c>
      <c r="B66" s="77" t="s">
        <v>71</v>
      </c>
      <c r="C66" s="451"/>
      <c r="D66" s="451" t="s">
        <v>375</v>
      </c>
      <c r="E66" s="451" t="s">
        <v>375</v>
      </c>
      <c r="F66" s="451"/>
      <c r="G66" s="451"/>
      <c r="H66" s="451"/>
    </row>
    <row r="67" spans="1:8" ht="15.75">
      <c r="A67" s="94">
        <v>59</v>
      </c>
      <c r="B67" s="61" t="s">
        <v>72</v>
      </c>
      <c r="C67" s="61"/>
      <c r="D67" s="61"/>
      <c r="E67" s="61"/>
      <c r="F67" s="61"/>
      <c r="G67" s="61"/>
      <c r="H67" s="61"/>
    </row>
    <row r="68" spans="1:8" ht="15.75">
      <c r="A68" s="89">
        <v>60</v>
      </c>
      <c r="B68" s="221" t="s">
        <v>73</v>
      </c>
      <c r="C68" s="451" t="s">
        <v>375</v>
      </c>
      <c r="D68" s="451"/>
      <c r="E68" s="446"/>
      <c r="F68" s="446"/>
      <c r="G68" s="480" t="s">
        <v>494</v>
      </c>
      <c r="H68" s="84" t="s">
        <v>495</v>
      </c>
    </row>
    <row r="69" spans="1:8" ht="31.5">
      <c r="A69" s="89">
        <v>61</v>
      </c>
      <c r="B69" s="95" t="s">
        <v>74</v>
      </c>
      <c r="C69" s="172"/>
      <c r="D69" s="172"/>
      <c r="E69" s="95"/>
      <c r="F69" s="95"/>
      <c r="G69" s="480" t="s">
        <v>529</v>
      </c>
      <c r="H69" s="84" t="s">
        <v>530</v>
      </c>
    </row>
    <row r="70" spans="1:8" ht="47.25">
      <c r="A70" s="89">
        <v>62</v>
      </c>
      <c r="B70" s="95" t="s">
        <v>75</v>
      </c>
      <c r="C70" s="451" t="s">
        <v>375</v>
      </c>
      <c r="D70" s="446"/>
      <c r="E70" s="77"/>
      <c r="F70" s="446"/>
      <c r="G70" s="480" t="s">
        <v>752</v>
      </c>
      <c r="H70" s="84" t="s">
        <v>753</v>
      </c>
    </row>
    <row r="71" spans="1:8" ht="15.75">
      <c r="A71" s="89">
        <v>63</v>
      </c>
      <c r="B71" s="77" t="s">
        <v>76</v>
      </c>
      <c r="C71" s="451" t="s">
        <v>375</v>
      </c>
      <c r="D71" s="77"/>
      <c r="E71" s="451" t="s">
        <v>375</v>
      </c>
      <c r="F71" s="77"/>
      <c r="G71" s="77"/>
      <c r="H71" s="77"/>
    </row>
    <row r="72" spans="1:8" ht="110.25">
      <c r="A72" s="89">
        <v>64</v>
      </c>
      <c r="B72" s="77" t="s">
        <v>77</v>
      </c>
      <c r="C72" s="61"/>
      <c r="D72" s="61"/>
      <c r="E72" s="95"/>
      <c r="F72" s="95"/>
      <c r="G72" s="84" t="s">
        <v>745</v>
      </c>
      <c r="H72" s="84" t="s">
        <v>746</v>
      </c>
    </row>
    <row r="73" spans="1:8" ht="15.75">
      <c r="A73" s="97">
        <v>65</v>
      </c>
      <c r="B73" s="173" t="s">
        <v>78</v>
      </c>
      <c r="C73" s="494"/>
      <c r="D73" s="495"/>
      <c r="E73" s="57"/>
      <c r="F73" s="57"/>
      <c r="G73" s="109"/>
      <c r="H73" s="109"/>
    </row>
    <row r="74" spans="1:8" ht="68.25" customHeight="1">
      <c r="A74" s="89">
        <v>66</v>
      </c>
      <c r="B74" s="95" t="s">
        <v>79</v>
      </c>
      <c r="C74" s="446" t="s">
        <v>375</v>
      </c>
      <c r="D74" s="491"/>
      <c r="E74" s="95"/>
      <c r="F74" s="95"/>
      <c r="G74" s="221" t="s">
        <v>737</v>
      </c>
      <c r="H74" s="176"/>
    </row>
    <row r="75" spans="1:8" ht="63">
      <c r="A75" s="72">
        <v>67</v>
      </c>
      <c r="B75" s="77" t="s">
        <v>80</v>
      </c>
      <c r="C75" s="77"/>
      <c r="D75" s="451" t="s">
        <v>375</v>
      </c>
      <c r="E75" s="77"/>
      <c r="F75" s="77"/>
      <c r="G75" s="221" t="s">
        <v>1406</v>
      </c>
      <c r="H75" s="154" t="s">
        <v>728</v>
      </c>
    </row>
    <row r="76" spans="1:8" ht="166.5" customHeight="1">
      <c r="A76" s="89">
        <v>68</v>
      </c>
      <c r="B76" s="95" t="s">
        <v>81</v>
      </c>
      <c r="C76" s="446" t="s">
        <v>375</v>
      </c>
      <c r="D76" s="95"/>
      <c r="E76" s="95"/>
      <c r="F76" s="95"/>
      <c r="G76" s="480" t="s">
        <v>1407</v>
      </c>
      <c r="H76" s="77" t="s">
        <v>898</v>
      </c>
    </row>
    <row r="77" spans="1:8" ht="15.75">
      <c r="A77" s="97">
        <v>69</v>
      </c>
      <c r="B77" s="57" t="s">
        <v>82</v>
      </c>
      <c r="C77" s="57"/>
      <c r="D77" s="57"/>
      <c r="E77" s="57"/>
      <c r="F77" s="57"/>
      <c r="G77" s="109"/>
      <c r="H77" s="109"/>
    </row>
    <row r="78" spans="1:8" ht="15.75">
      <c r="A78" s="89">
        <v>70</v>
      </c>
      <c r="B78" s="77" t="s">
        <v>83</v>
      </c>
      <c r="C78" s="451" t="s">
        <v>375</v>
      </c>
      <c r="D78" s="77"/>
      <c r="E78" s="451" t="s">
        <v>375</v>
      </c>
      <c r="F78" s="77"/>
      <c r="G78" s="77"/>
      <c r="H78" s="77"/>
    </row>
    <row r="79" spans="1:8" ht="15.75">
      <c r="A79" s="97">
        <v>71</v>
      </c>
      <c r="B79" s="57" t="s">
        <v>84</v>
      </c>
      <c r="C79" s="57"/>
      <c r="D79" s="57"/>
      <c r="E79" s="57"/>
      <c r="F79" s="57"/>
      <c r="G79" s="109"/>
      <c r="H79" s="109"/>
    </row>
    <row r="80" spans="1:8" ht="15.75">
      <c r="A80" s="94">
        <v>72</v>
      </c>
      <c r="B80" s="61" t="s">
        <v>85</v>
      </c>
      <c r="C80" s="61"/>
      <c r="D80" s="61"/>
      <c r="E80" s="61"/>
      <c r="F80" s="61"/>
      <c r="G80" s="108"/>
      <c r="H80" s="108"/>
    </row>
    <row r="81" spans="1:8" ht="70.5" customHeight="1">
      <c r="A81" s="451">
        <v>73</v>
      </c>
      <c r="B81" s="77" t="s">
        <v>86</v>
      </c>
      <c r="C81" s="451" t="s">
        <v>375</v>
      </c>
      <c r="D81" s="133"/>
      <c r="E81" s="101"/>
      <c r="F81" s="133"/>
      <c r="G81" s="237" t="s">
        <v>1408</v>
      </c>
      <c r="H81" s="496" t="s">
        <v>1393</v>
      </c>
    </row>
    <row r="82" spans="1:8" ht="63">
      <c r="A82" s="89">
        <v>74</v>
      </c>
      <c r="B82" s="77" t="s">
        <v>87</v>
      </c>
      <c r="C82" s="481"/>
      <c r="D82" s="481"/>
      <c r="E82" s="152"/>
      <c r="F82" s="152"/>
      <c r="G82" s="237" t="s">
        <v>1409</v>
      </c>
      <c r="H82" s="154" t="s">
        <v>1416</v>
      </c>
    </row>
    <row r="83" spans="1:8" ht="126">
      <c r="A83" s="89">
        <v>75</v>
      </c>
      <c r="B83" s="77" t="s">
        <v>88</v>
      </c>
      <c r="C83" s="77"/>
      <c r="D83" s="451" t="s">
        <v>375</v>
      </c>
      <c r="E83" s="77"/>
      <c r="F83" s="77"/>
      <c r="G83" s="221" t="s">
        <v>689</v>
      </c>
      <c r="H83" s="154" t="s">
        <v>690</v>
      </c>
    </row>
    <row r="84" spans="1:8" ht="110.25" customHeight="1">
      <c r="A84" s="72">
        <v>76</v>
      </c>
      <c r="B84" s="77" t="s">
        <v>89</v>
      </c>
      <c r="C84" s="487"/>
      <c r="D84" s="436"/>
      <c r="E84" s="114"/>
      <c r="F84" s="114"/>
      <c r="G84" s="309" t="s">
        <v>672</v>
      </c>
      <c r="H84" s="497" t="s">
        <v>673</v>
      </c>
    </row>
    <row r="85" spans="1:8" ht="15.75">
      <c r="A85" s="89">
        <v>77</v>
      </c>
      <c r="B85" s="77" t="s">
        <v>90</v>
      </c>
      <c r="C85" s="77"/>
      <c r="D85" s="451" t="s">
        <v>375</v>
      </c>
      <c r="E85" s="60" t="s">
        <v>375</v>
      </c>
      <c r="F85" s="61"/>
      <c r="G85" s="61"/>
      <c r="H85" s="61" t="s">
        <v>662</v>
      </c>
    </row>
    <row r="86" spans="1:8" ht="94.5">
      <c r="A86" s="89">
        <v>78</v>
      </c>
      <c r="B86" s="77" t="s">
        <v>91</v>
      </c>
      <c r="C86" s="451" t="s">
        <v>375</v>
      </c>
      <c r="D86" s="77"/>
      <c r="E86" s="77"/>
      <c r="F86" s="77"/>
      <c r="G86" s="480" t="s">
        <v>1410</v>
      </c>
      <c r="H86" s="77" t="s">
        <v>543</v>
      </c>
    </row>
    <row r="87" spans="1:8" ht="63">
      <c r="A87" s="89">
        <v>79</v>
      </c>
      <c r="B87" s="221" t="s">
        <v>92</v>
      </c>
      <c r="C87" s="221"/>
      <c r="D87" s="451" t="s">
        <v>375</v>
      </c>
      <c r="E87" s="480"/>
      <c r="F87" s="480"/>
      <c r="G87" s="84" t="s">
        <v>620</v>
      </c>
      <c r="H87" s="154" t="s">
        <v>621</v>
      </c>
    </row>
    <row r="88" spans="1:8" ht="60" customHeight="1">
      <c r="A88" s="89">
        <v>80</v>
      </c>
      <c r="B88" s="95" t="s">
        <v>93</v>
      </c>
      <c r="C88" s="172"/>
      <c r="D88" s="130"/>
      <c r="E88" s="83"/>
      <c r="F88" s="83"/>
      <c r="G88" s="480" t="s">
        <v>1411</v>
      </c>
      <c r="H88" s="154" t="s">
        <v>371</v>
      </c>
    </row>
    <row r="89" spans="1:8" ht="15.75">
      <c r="A89" s="72">
        <v>81</v>
      </c>
      <c r="B89" s="77" t="s">
        <v>94</v>
      </c>
      <c r="C89" s="77"/>
      <c r="D89" s="451" t="s">
        <v>375</v>
      </c>
      <c r="E89" s="451"/>
      <c r="F89" s="77" t="s">
        <v>375</v>
      </c>
      <c r="G89" s="451"/>
      <c r="H89" s="493" t="s">
        <v>378</v>
      </c>
    </row>
    <row r="90" spans="1:8" ht="78.75">
      <c r="A90" s="89">
        <v>82</v>
      </c>
      <c r="B90" s="95" t="s">
        <v>95</v>
      </c>
      <c r="C90" s="172"/>
      <c r="D90" s="151"/>
      <c r="E90" s="82"/>
      <c r="F90" s="82"/>
      <c r="G90" s="84" t="s">
        <v>469</v>
      </c>
      <c r="H90" s="154" t="s">
        <v>470</v>
      </c>
    </row>
    <row r="91" spans="1:8" ht="31.5">
      <c r="A91" s="89">
        <v>83</v>
      </c>
      <c r="B91" s="95" t="s">
        <v>96</v>
      </c>
      <c r="C91" s="451" t="s">
        <v>375</v>
      </c>
      <c r="D91" s="451"/>
      <c r="E91" s="451" t="s">
        <v>375</v>
      </c>
      <c r="F91" s="451"/>
      <c r="G91" s="77"/>
      <c r="H91" s="77"/>
    </row>
    <row r="92" spans="1:8" ht="15.75">
      <c r="A92" s="97">
        <v>84</v>
      </c>
      <c r="B92" s="173" t="s">
        <v>97</v>
      </c>
      <c r="C92" s="173"/>
      <c r="D92" s="57"/>
      <c r="E92" s="57"/>
      <c r="F92" s="57"/>
      <c r="G92" s="57"/>
      <c r="H92" s="57"/>
    </row>
    <row r="93" spans="1:8" ht="71.25" customHeight="1">
      <c r="A93" s="72">
        <v>85</v>
      </c>
      <c r="B93" s="95" t="s">
        <v>98</v>
      </c>
      <c r="C93" s="446"/>
      <c r="D93" s="451" t="s">
        <v>375</v>
      </c>
      <c r="E93" s="451"/>
      <c r="F93" s="480"/>
      <c r="G93" s="84" t="s">
        <v>650</v>
      </c>
      <c r="H93" s="154" t="s">
        <v>651</v>
      </c>
    </row>
    <row r="99" spans="1:8">
      <c r="A99" s="20"/>
      <c r="B99" s="610"/>
      <c r="C99" s="610"/>
      <c r="D99" s="610"/>
      <c r="E99" s="610"/>
      <c r="F99" s="610"/>
      <c r="G99" s="610"/>
      <c r="H99" s="610"/>
    </row>
    <row r="100" spans="1:8">
      <c r="A100" s="10"/>
      <c r="B100" s="11"/>
      <c r="C100" s="11"/>
    </row>
    <row r="101" spans="1:8" ht="45" customHeight="1">
      <c r="A101" s="20"/>
      <c r="B101" s="610"/>
      <c r="C101" s="610"/>
      <c r="D101" s="610"/>
      <c r="E101" s="610"/>
      <c r="F101" s="610"/>
      <c r="G101" s="610"/>
      <c r="H101" s="610"/>
    </row>
  </sheetData>
  <autoFilter ref="A8:H93"/>
  <mergeCells count="13">
    <mergeCell ref="B99:H99"/>
    <mergeCell ref="B101:H101"/>
    <mergeCell ref="A1:H1"/>
    <mergeCell ref="A2:A7"/>
    <mergeCell ref="B2:B7"/>
    <mergeCell ref="C2:H2"/>
    <mergeCell ref="C3:H3"/>
    <mergeCell ref="C4:H4"/>
    <mergeCell ref="C5:D6"/>
    <mergeCell ref="E5:H5"/>
    <mergeCell ref="E6:E7"/>
    <mergeCell ref="F6:F7"/>
    <mergeCell ref="G6:H6"/>
  </mergeCells>
  <hyperlinks>
    <hyperlink ref="H55" r:id="rId1"/>
    <hyperlink ref="H68" r:id="rId2"/>
    <hyperlink ref="H90" r:id="rId3"/>
    <hyperlink ref="H89" r:id="rId4"/>
    <hyperlink ref="H87" r:id="rId5"/>
    <hyperlink ref="H93" r:id="rId6"/>
    <hyperlink ref="H83" r:id="rId7"/>
    <hyperlink ref="H81" r:id="rId8" display="https://mintrud.tularegion.ru/activities/regionalnye-mery-podderzhki/"/>
    <hyperlink ref="H76" r:id="rId9" display="https://маршрут.екатеринбург.рф/index.html"/>
    <hyperlink ref="H75" r:id="rId10"/>
    <hyperlink ref="H72" r:id="rId11"/>
    <hyperlink ref="H64" r:id="rId12" display="https://mintrans.novreg.ru/activity/automobile"/>
    <hyperlink ref="H62" r:id="rId13"/>
    <hyperlink ref="H69" r:id="rId14"/>
    <hyperlink ref="H31" r:id="rId15"/>
    <hyperlink ref="H45" r:id="rId16"/>
    <hyperlink ref="H14" r:id="rId17"/>
    <hyperlink ref="H10" r:id="rId18"/>
    <hyperlink ref="H48" r:id="rId19"/>
    <hyperlink ref="H33" r:id="rId20"/>
    <hyperlink ref="H37" r:id="rId21"/>
    <hyperlink ref="H38" r:id="rId22" display="http://dorogisk.ru/?type=original,http://адмсмоск.рф/"/>
  </hyperlinks>
  <pageMargins left="0.7" right="0.7" top="0.75" bottom="0.75" header="0.3" footer="0.3"/>
  <pageSetup paperSize="9" firstPageNumber="2147483648" orientation="portrait"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zoomScale="70" zoomScaleNormal="70" workbookViewId="0">
      <pane xSplit="4" ySplit="11" topLeftCell="E42" activePane="bottomRight" state="frozen"/>
      <selection activeCell="E12" sqref="E12"/>
      <selection pane="topRight"/>
      <selection pane="bottomLeft"/>
      <selection pane="bottomRight" activeCell="D50" sqref="D50"/>
    </sheetView>
  </sheetViews>
  <sheetFormatPr defaultRowHeight="15"/>
  <cols>
    <col min="1" max="1" width="5.42578125" style="42" customWidth="1"/>
    <col min="2" max="2" width="44.7109375" style="41" customWidth="1"/>
    <col min="3" max="3" width="6.42578125" style="41" customWidth="1"/>
    <col min="4" max="4" width="76.5703125" style="41" bestFit="1" customWidth="1"/>
    <col min="5" max="5" width="17" style="41" customWidth="1"/>
    <col min="6" max="6" width="6.28515625" style="41" customWidth="1"/>
    <col min="7" max="7" width="66.85546875" style="41" customWidth="1"/>
    <col min="8" max="8" width="123.140625" style="41" customWidth="1"/>
  </cols>
  <sheetData>
    <row r="1" spans="1:8" ht="18.75">
      <c r="A1" s="612" t="s">
        <v>0</v>
      </c>
      <c r="B1" s="613"/>
      <c r="C1" s="613"/>
      <c r="D1" s="613"/>
      <c r="E1" s="613"/>
      <c r="F1" s="613"/>
      <c r="G1" s="613"/>
      <c r="H1" s="613"/>
    </row>
    <row r="2" spans="1:8" ht="24.75" customHeight="1">
      <c r="A2" s="601" t="s">
        <v>1</v>
      </c>
      <c r="B2" s="601" t="s">
        <v>2</v>
      </c>
      <c r="C2" s="614" t="s">
        <v>225</v>
      </c>
      <c r="D2" s="614"/>
      <c r="E2" s="614"/>
      <c r="F2" s="614"/>
      <c r="G2" s="614"/>
      <c r="H2" s="614"/>
    </row>
    <row r="3" spans="1:8" ht="21" customHeight="1">
      <c r="A3" s="601"/>
      <c r="B3" s="601"/>
      <c r="C3" s="588" t="s">
        <v>234</v>
      </c>
      <c r="D3" s="588"/>
      <c r="E3" s="588"/>
      <c r="F3" s="588"/>
      <c r="G3" s="588"/>
      <c r="H3" s="588"/>
    </row>
    <row r="4" spans="1:8" ht="22.5" customHeight="1">
      <c r="A4" s="601"/>
      <c r="B4" s="601"/>
      <c r="C4" s="644" t="s">
        <v>235</v>
      </c>
      <c r="D4" s="644"/>
      <c r="E4" s="644"/>
      <c r="F4" s="644"/>
      <c r="G4" s="644"/>
      <c r="H4" s="644"/>
    </row>
    <row r="5" spans="1:8" ht="15.75">
      <c r="A5" s="601"/>
      <c r="B5" s="601"/>
      <c r="C5" s="594" t="s">
        <v>111</v>
      </c>
      <c r="D5" s="595"/>
      <c r="E5" s="596"/>
      <c r="F5" s="705" t="s">
        <v>7</v>
      </c>
      <c r="G5" s="705"/>
      <c r="H5" s="705"/>
    </row>
    <row r="6" spans="1:8" ht="15" customHeight="1">
      <c r="A6" s="601"/>
      <c r="B6" s="601"/>
      <c r="C6" s="599" t="s">
        <v>8</v>
      </c>
      <c r="D6" s="608" t="s">
        <v>9</v>
      </c>
      <c r="E6" s="608"/>
      <c r="F6" s="599" t="s">
        <v>8</v>
      </c>
      <c r="G6" s="597" t="s">
        <v>236</v>
      </c>
      <c r="H6" s="24" t="s">
        <v>9</v>
      </c>
    </row>
    <row r="7" spans="1:8" ht="45">
      <c r="A7" s="601"/>
      <c r="B7" s="601"/>
      <c r="C7" s="599"/>
      <c r="D7" s="1" t="s">
        <v>237</v>
      </c>
      <c r="E7" s="1" t="s">
        <v>238</v>
      </c>
      <c r="F7" s="599"/>
      <c r="G7" s="598"/>
      <c r="H7" s="567" t="s">
        <v>239</v>
      </c>
    </row>
    <row r="8" spans="1:8" ht="15.75">
      <c r="A8" s="445">
        <v>1</v>
      </c>
      <c r="B8" s="445">
        <v>2</v>
      </c>
      <c r="C8" s="445">
        <v>3</v>
      </c>
      <c r="D8" s="440">
        <v>4</v>
      </c>
      <c r="E8" s="440">
        <v>5</v>
      </c>
      <c r="F8" s="445">
        <v>6</v>
      </c>
      <c r="G8" s="442">
        <v>7</v>
      </c>
      <c r="H8" s="445">
        <v>8</v>
      </c>
    </row>
    <row r="9" spans="1:8" s="123" customFormat="1" ht="18.75">
      <c r="A9" s="453">
        <v>1</v>
      </c>
      <c r="B9" s="57" t="s">
        <v>13</v>
      </c>
      <c r="C9" s="57"/>
      <c r="D9" s="57"/>
      <c r="E9" s="57"/>
      <c r="F9" s="57"/>
      <c r="G9" s="57"/>
      <c r="H9" s="57"/>
    </row>
    <row r="10" spans="1:8" s="123" customFormat="1" ht="18.75">
      <c r="A10" s="72">
        <v>2</v>
      </c>
      <c r="B10" s="77" t="s">
        <v>14</v>
      </c>
      <c r="C10" s="451" t="s">
        <v>375</v>
      </c>
      <c r="D10" s="77"/>
      <c r="E10" s="77"/>
      <c r="F10" s="451" t="s">
        <v>375</v>
      </c>
      <c r="G10" s="77"/>
      <c r="H10" s="77"/>
    </row>
    <row r="11" spans="1:8" s="123" customFormat="1" ht="47.25">
      <c r="A11" s="72">
        <v>3</v>
      </c>
      <c r="B11" s="77" t="s">
        <v>15</v>
      </c>
      <c r="C11" s="77"/>
      <c r="D11" s="61" t="s">
        <v>568</v>
      </c>
      <c r="E11" s="451" t="s">
        <v>439</v>
      </c>
      <c r="F11" s="77"/>
      <c r="G11" s="77"/>
      <c r="H11" s="221" t="s">
        <v>569</v>
      </c>
    </row>
    <row r="12" spans="1:8" s="123" customFormat="1" ht="18.75">
      <c r="A12" s="54">
        <v>4</v>
      </c>
      <c r="B12" s="61" t="s">
        <v>16</v>
      </c>
      <c r="C12" s="61"/>
      <c r="D12" s="61"/>
      <c r="E12" s="61"/>
      <c r="F12" s="61"/>
      <c r="G12" s="61"/>
      <c r="H12" s="61"/>
    </row>
    <row r="13" spans="1:8" s="123" customFormat="1" ht="73.5" customHeight="1">
      <c r="A13" s="72">
        <v>5</v>
      </c>
      <c r="B13" s="77" t="s">
        <v>17</v>
      </c>
      <c r="C13" s="451" t="s">
        <v>375</v>
      </c>
      <c r="D13" s="451"/>
      <c r="E13" s="451"/>
      <c r="F13" s="451"/>
      <c r="G13" s="451"/>
      <c r="H13" s="221" t="s">
        <v>1140</v>
      </c>
    </row>
    <row r="14" spans="1:8" s="123" customFormat="1" ht="18.75">
      <c r="A14" s="72">
        <v>6</v>
      </c>
      <c r="B14" s="77" t="s">
        <v>18</v>
      </c>
      <c r="C14" s="451" t="s">
        <v>375</v>
      </c>
      <c r="D14" s="77"/>
      <c r="E14" s="77"/>
      <c r="F14" s="451" t="s">
        <v>375</v>
      </c>
      <c r="G14" s="77"/>
      <c r="H14" s="77"/>
    </row>
    <row r="15" spans="1:8" s="123" customFormat="1" ht="50.25" customHeight="1">
      <c r="A15" s="72">
        <v>7</v>
      </c>
      <c r="B15" s="77" t="s">
        <v>19</v>
      </c>
      <c r="C15" s="77"/>
      <c r="D15" s="77" t="s">
        <v>423</v>
      </c>
      <c r="E15" s="451" t="s">
        <v>424</v>
      </c>
      <c r="F15" s="451" t="s">
        <v>375</v>
      </c>
      <c r="G15" s="451"/>
      <c r="H15" s="77"/>
    </row>
    <row r="16" spans="1:8" s="123" customFormat="1" ht="18.75">
      <c r="A16" s="453">
        <v>8</v>
      </c>
      <c r="B16" s="57" t="s">
        <v>20</v>
      </c>
      <c r="C16" s="57"/>
      <c r="D16" s="57"/>
      <c r="E16" s="57"/>
      <c r="F16" s="57"/>
      <c r="G16" s="57"/>
      <c r="H16" s="57"/>
    </row>
    <row r="17" spans="1:8" s="123" customFormat="1" ht="18.75">
      <c r="A17" s="453">
        <v>9</v>
      </c>
      <c r="B17" s="57" t="s">
        <v>21</v>
      </c>
      <c r="C17" s="57"/>
      <c r="D17" s="57"/>
      <c r="E17" s="57"/>
      <c r="F17" s="57"/>
      <c r="G17" s="57"/>
      <c r="H17" s="57"/>
    </row>
    <row r="18" spans="1:8" s="123" customFormat="1" ht="53.25" customHeight="1">
      <c r="A18" s="72">
        <v>10</v>
      </c>
      <c r="B18" s="77" t="s">
        <v>22</v>
      </c>
      <c r="C18" s="77"/>
      <c r="D18" s="77" t="s">
        <v>423</v>
      </c>
      <c r="E18" s="451">
        <v>2026</v>
      </c>
      <c r="F18" s="451" t="s">
        <v>375</v>
      </c>
      <c r="G18" s="451"/>
      <c r="H18" s="77"/>
    </row>
    <row r="19" spans="1:8" s="123" customFormat="1" ht="209.25" customHeight="1">
      <c r="A19" s="72">
        <v>11</v>
      </c>
      <c r="B19" s="77" t="s">
        <v>23</v>
      </c>
      <c r="C19" s="451" t="s">
        <v>375</v>
      </c>
      <c r="D19" s="77"/>
      <c r="E19" s="77"/>
      <c r="F19" s="77"/>
      <c r="G19" s="77"/>
      <c r="H19" s="221" t="s">
        <v>1422</v>
      </c>
    </row>
    <row r="20" spans="1:8" s="123" customFormat="1" ht="18.75">
      <c r="A20" s="453">
        <v>12</v>
      </c>
      <c r="B20" s="57" t="s">
        <v>24</v>
      </c>
      <c r="C20" s="57"/>
      <c r="D20" s="57"/>
      <c r="E20" s="57"/>
      <c r="F20" s="57"/>
      <c r="G20" s="57"/>
      <c r="H20" s="57"/>
    </row>
    <row r="21" spans="1:8" s="123" customFormat="1" ht="31.5">
      <c r="A21" s="72">
        <v>13</v>
      </c>
      <c r="B21" s="77" t="s">
        <v>25</v>
      </c>
      <c r="C21" s="77"/>
      <c r="D21" s="77" t="s">
        <v>1134</v>
      </c>
      <c r="E21" s="60"/>
      <c r="F21" s="77"/>
      <c r="G21" s="77"/>
      <c r="H21" s="221" t="s">
        <v>1135</v>
      </c>
    </row>
    <row r="22" spans="1:8" s="123" customFormat="1" ht="18.75">
      <c r="A22" s="453">
        <v>14</v>
      </c>
      <c r="B22" s="57" t="s">
        <v>26</v>
      </c>
      <c r="C22" s="57"/>
      <c r="D22" s="57"/>
      <c r="E22" s="57"/>
      <c r="F22" s="57"/>
      <c r="G22" s="57"/>
      <c r="H22" s="57"/>
    </row>
    <row r="23" spans="1:8" s="123" customFormat="1" ht="18.75">
      <c r="A23" s="72">
        <v>15</v>
      </c>
      <c r="B23" s="77" t="s">
        <v>27</v>
      </c>
      <c r="C23" s="77"/>
      <c r="D23" s="61" t="s">
        <v>122</v>
      </c>
      <c r="E23" s="60">
        <v>2026</v>
      </c>
      <c r="F23" s="60" t="s">
        <v>375</v>
      </c>
      <c r="G23" s="61" t="s">
        <v>122</v>
      </c>
      <c r="H23" s="77"/>
    </row>
    <row r="24" spans="1:8" s="123" customFormat="1" ht="18.75">
      <c r="A24" s="72">
        <v>16</v>
      </c>
      <c r="B24" s="77" t="s">
        <v>28</v>
      </c>
      <c r="C24" s="451" t="s">
        <v>375</v>
      </c>
      <c r="D24" s="77"/>
      <c r="E24" s="77"/>
      <c r="F24" s="451" t="s">
        <v>375</v>
      </c>
      <c r="G24" s="77"/>
      <c r="H24" s="77"/>
    </row>
    <row r="25" spans="1:8" s="123" customFormat="1" ht="18.75">
      <c r="A25" s="453">
        <v>17</v>
      </c>
      <c r="B25" s="57" t="s">
        <v>29</v>
      </c>
      <c r="C25" s="57"/>
      <c r="D25" s="57"/>
      <c r="E25" s="57"/>
      <c r="F25" s="57"/>
      <c r="G25" s="57"/>
      <c r="H25" s="57"/>
    </row>
    <row r="26" spans="1:8" s="123" customFormat="1" ht="18.75">
      <c r="A26" s="453">
        <v>18</v>
      </c>
      <c r="B26" s="57" t="s">
        <v>30</v>
      </c>
      <c r="C26" s="57"/>
      <c r="D26" s="57"/>
      <c r="E26" s="57"/>
      <c r="F26" s="57"/>
      <c r="G26" s="57"/>
      <c r="H26" s="57"/>
    </row>
    <row r="27" spans="1:8" s="123" customFormat="1" ht="18.75">
      <c r="A27" s="72">
        <v>19</v>
      </c>
      <c r="B27" s="77" t="s">
        <v>31</v>
      </c>
      <c r="C27" s="451" t="s">
        <v>375</v>
      </c>
      <c r="D27" s="77"/>
      <c r="E27" s="77"/>
      <c r="F27" s="451" t="s">
        <v>375</v>
      </c>
      <c r="G27" s="77"/>
      <c r="H27" s="77"/>
    </row>
    <row r="28" spans="1:8" s="123" customFormat="1" ht="236.25">
      <c r="A28" s="72">
        <v>20</v>
      </c>
      <c r="B28" s="77" t="s">
        <v>32</v>
      </c>
      <c r="C28" s="390"/>
      <c r="D28" s="177" t="s">
        <v>1420</v>
      </c>
      <c r="E28" s="392" t="s">
        <v>1136</v>
      </c>
      <c r="F28" s="390"/>
      <c r="G28" s="390"/>
      <c r="H28" s="501" t="s">
        <v>1141</v>
      </c>
    </row>
    <row r="29" spans="1:8" s="123" customFormat="1" ht="63">
      <c r="A29" s="72">
        <v>21</v>
      </c>
      <c r="B29" s="77" t="s">
        <v>33</v>
      </c>
      <c r="C29" s="451"/>
      <c r="D29" s="77" t="s">
        <v>423</v>
      </c>
      <c r="E29" s="451" t="s">
        <v>1137</v>
      </c>
      <c r="F29" s="451" t="s">
        <v>375</v>
      </c>
      <c r="G29" s="451"/>
      <c r="H29" s="451"/>
    </row>
    <row r="30" spans="1:8" s="123" customFormat="1" ht="18.75">
      <c r="A30" s="72">
        <v>22</v>
      </c>
      <c r="B30" s="77" t="s">
        <v>34</v>
      </c>
      <c r="C30" s="451" t="s">
        <v>375</v>
      </c>
      <c r="D30" s="77"/>
      <c r="E30" s="77"/>
      <c r="F30" s="451" t="s">
        <v>375</v>
      </c>
      <c r="G30" s="77"/>
      <c r="H30" s="77"/>
    </row>
    <row r="31" spans="1:8" s="123" customFormat="1" ht="18.75">
      <c r="A31" s="72">
        <v>23</v>
      </c>
      <c r="B31" s="77" t="s">
        <v>35</v>
      </c>
      <c r="C31" s="451" t="s">
        <v>375</v>
      </c>
      <c r="D31" s="77"/>
      <c r="E31" s="77"/>
      <c r="F31" s="451" t="s">
        <v>375</v>
      </c>
      <c r="G31" s="77"/>
      <c r="H31" s="77"/>
    </row>
    <row r="32" spans="1:8" s="123" customFormat="1" ht="18.75">
      <c r="A32" s="451">
        <v>24</v>
      </c>
      <c r="B32" s="77" t="s">
        <v>37</v>
      </c>
      <c r="C32" s="451" t="s">
        <v>375</v>
      </c>
      <c r="D32" s="451"/>
      <c r="E32" s="451"/>
      <c r="F32" s="60"/>
      <c r="G32" s="60"/>
      <c r="H32" s="60"/>
    </row>
    <row r="33" spans="1:8" s="123" customFormat="1" ht="18.75">
      <c r="A33" s="72">
        <v>25</v>
      </c>
      <c r="B33" s="77" t="s">
        <v>38</v>
      </c>
      <c r="C33" s="451" t="s">
        <v>375</v>
      </c>
      <c r="D33" s="77"/>
      <c r="E33" s="77"/>
      <c r="F33" s="77"/>
      <c r="G33" s="77"/>
      <c r="H33" s="221" t="s">
        <v>1138</v>
      </c>
    </row>
    <row r="34" spans="1:8" s="123" customFormat="1" ht="18.75">
      <c r="A34" s="54">
        <v>26</v>
      </c>
      <c r="B34" s="61" t="s">
        <v>39</v>
      </c>
      <c r="C34" s="60"/>
      <c r="D34" s="61"/>
      <c r="E34" s="61"/>
      <c r="F34" s="61"/>
      <c r="G34" s="61"/>
      <c r="H34" s="61"/>
    </row>
    <row r="35" spans="1:8" s="123" customFormat="1" ht="18.75">
      <c r="A35" s="54">
        <v>27</v>
      </c>
      <c r="B35" s="61" t="s">
        <v>40</v>
      </c>
      <c r="C35" s="61"/>
      <c r="D35" s="61"/>
      <c r="E35" s="61"/>
      <c r="F35" s="61"/>
      <c r="G35" s="61"/>
      <c r="H35" s="61"/>
    </row>
    <row r="36" spans="1:8" s="123" customFormat="1" ht="18.75">
      <c r="A36" s="54">
        <v>28</v>
      </c>
      <c r="B36" s="61" t="s">
        <v>41</v>
      </c>
      <c r="C36" s="61"/>
      <c r="D36" s="61"/>
      <c r="E36" s="61"/>
      <c r="F36" s="61"/>
      <c r="G36" s="61"/>
      <c r="H36" s="61"/>
    </row>
    <row r="37" spans="1:8" s="123" customFormat="1" ht="18.75">
      <c r="A37" s="72">
        <v>29</v>
      </c>
      <c r="B37" s="77" t="s">
        <v>42</v>
      </c>
      <c r="C37" s="451" t="s">
        <v>375</v>
      </c>
      <c r="D37" s="77"/>
      <c r="E37" s="77"/>
      <c r="F37" s="451" t="s">
        <v>375</v>
      </c>
      <c r="G37" s="77"/>
      <c r="H37" s="77"/>
    </row>
    <row r="38" spans="1:8" s="123" customFormat="1" ht="94.5">
      <c r="A38" s="72">
        <v>30</v>
      </c>
      <c r="B38" s="77" t="s">
        <v>43</v>
      </c>
      <c r="C38" s="451" t="s">
        <v>375</v>
      </c>
      <c r="D38" s="77"/>
      <c r="E38" s="77"/>
      <c r="F38" s="77"/>
      <c r="G38" s="77"/>
      <c r="H38" s="221" t="s">
        <v>1139</v>
      </c>
    </row>
    <row r="39" spans="1:8" s="123" customFormat="1" ht="18.75">
      <c r="A39" s="72">
        <v>31</v>
      </c>
      <c r="B39" s="77" t="s">
        <v>44</v>
      </c>
      <c r="C39" s="451" t="s">
        <v>375</v>
      </c>
      <c r="D39" s="77"/>
      <c r="E39" s="77"/>
      <c r="F39" s="451" t="s">
        <v>375</v>
      </c>
      <c r="G39" s="77"/>
      <c r="H39" s="77"/>
    </row>
    <row r="40" spans="1:8" s="123" customFormat="1" ht="18.75">
      <c r="A40" s="453">
        <v>32</v>
      </c>
      <c r="B40" s="57" t="s">
        <v>45</v>
      </c>
      <c r="C40" s="57"/>
      <c r="D40" s="57"/>
      <c r="E40" s="57"/>
      <c r="F40" s="57"/>
      <c r="G40" s="57"/>
      <c r="H40" s="57"/>
    </row>
    <row r="41" spans="1:8" s="123" customFormat="1" ht="18.75">
      <c r="A41" s="72">
        <v>33</v>
      </c>
      <c r="B41" s="77" t="s">
        <v>46</v>
      </c>
      <c r="C41" s="451" t="s">
        <v>375</v>
      </c>
      <c r="D41" s="77"/>
      <c r="E41" s="77"/>
      <c r="F41" s="451" t="s">
        <v>375</v>
      </c>
      <c r="G41" s="77"/>
      <c r="H41" s="77"/>
    </row>
    <row r="42" spans="1:8" s="123" customFormat="1" ht="18.75">
      <c r="A42" s="72">
        <v>34</v>
      </c>
      <c r="B42" s="77" t="s">
        <v>47</v>
      </c>
      <c r="C42" s="451" t="s">
        <v>375</v>
      </c>
      <c r="D42" s="77"/>
      <c r="E42" s="77"/>
      <c r="F42" s="61"/>
      <c r="G42" s="61"/>
      <c r="H42" s="61"/>
    </row>
    <row r="43" spans="1:8" s="123" customFormat="1" ht="18.75">
      <c r="A43" s="72">
        <v>35</v>
      </c>
      <c r="B43" s="77" t="s">
        <v>48</v>
      </c>
      <c r="C43" s="114" t="s">
        <v>375</v>
      </c>
      <c r="D43" s="154"/>
      <c r="E43" s="154"/>
      <c r="F43" s="114" t="s">
        <v>375</v>
      </c>
      <c r="G43" s="154"/>
      <c r="H43" s="154"/>
    </row>
    <row r="44" spans="1:8" s="123" customFormat="1" ht="18.75">
      <c r="A44" s="453">
        <v>36</v>
      </c>
      <c r="B44" s="57" t="s">
        <v>49</v>
      </c>
      <c r="C44" s="57"/>
      <c r="D44" s="57"/>
      <c r="E44" s="33"/>
      <c r="F44" s="33"/>
      <c r="G44" s="33"/>
      <c r="H44" s="57"/>
    </row>
    <row r="45" spans="1:8" s="123" customFormat="1" ht="78.75">
      <c r="A45" s="72">
        <v>37</v>
      </c>
      <c r="B45" s="77" t="s">
        <v>50</v>
      </c>
      <c r="C45" s="61"/>
      <c r="D45" s="502" t="s">
        <v>1142</v>
      </c>
      <c r="E45" s="61"/>
      <c r="F45" s="77"/>
      <c r="G45" s="77"/>
      <c r="H45" s="478" t="s">
        <v>1423</v>
      </c>
    </row>
    <row r="46" spans="1:8" s="123" customFormat="1" ht="18.75">
      <c r="A46" s="72">
        <v>38</v>
      </c>
      <c r="B46" s="77" t="s">
        <v>51</v>
      </c>
      <c r="C46" s="451" t="s">
        <v>375</v>
      </c>
      <c r="D46" s="451"/>
      <c r="E46" s="451"/>
      <c r="F46" s="451"/>
      <c r="G46" s="61" t="s">
        <v>354</v>
      </c>
      <c r="H46" s="451"/>
    </row>
    <row r="47" spans="1:8" s="123" customFormat="1" ht="75" customHeight="1">
      <c r="A47" s="72">
        <v>39</v>
      </c>
      <c r="B47" s="77" t="s">
        <v>52</v>
      </c>
      <c r="C47" s="101" t="s">
        <v>375</v>
      </c>
      <c r="D47" s="133"/>
      <c r="E47" s="133"/>
      <c r="F47" s="133"/>
      <c r="G47" s="152" t="s">
        <v>1143</v>
      </c>
      <c r="H47" s="133"/>
    </row>
    <row r="48" spans="1:8" s="123" customFormat="1" ht="53.25" customHeight="1">
      <c r="A48" s="72">
        <v>40</v>
      </c>
      <c r="B48" s="77" t="s">
        <v>53</v>
      </c>
      <c r="C48" s="451" t="s">
        <v>375</v>
      </c>
      <c r="D48" s="77"/>
      <c r="E48" s="77"/>
      <c r="F48" s="77"/>
      <c r="G48" s="77" t="s">
        <v>1421</v>
      </c>
      <c r="H48" s="77"/>
    </row>
    <row r="49" spans="1:8" s="123" customFormat="1" ht="18.75">
      <c r="A49" s="72">
        <v>41</v>
      </c>
      <c r="B49" s="77" t="s">
        <v>54</v>
      </c>
      <c r="C49" s="451" t="s">
        <v>375</v>
      </c>
      <c r="D49" s="77"/>
      <c r="E49" s="77"/>
      <c r="F49" s="451" t="s">
        <v>375</v>
      </c>
      <c r="G49" s="77"/>
      <c r="H49" s="77"/>
    </row>
    <row r="50" spans="1:8" s="123" customFormat="1" ht="126">
      <c r="A50" s="72">
        <v>42</v>
      </c>
      <c r="B50" s="77" t="s">
        <v>55</v>
      </c>
      <c r="C50" s="77"/>
      <c r="D50" s="77" t="s">
        <v>398</v>
      </c>
      <c r="E50" s="451" t="s">
        <v>399</v>
      </c>
      <c r="F50" s="451"/>
      <c r="G50" s="451"/>
      <c r="H50" s="221" t="s">
        <v>400</v>
      </c>
    </row>
    <row r="51" spans="1:8" ht="15.75">
      <c r="A51" s="72">
        <v>43</v>
      </c>
      <c r="B51" s="77" t="s">
        <v>56</v>
      </c>
      <c r="C51" s="451" t="s">
        <v>375</v>
      </c>
      <c r="D51" s="77"/>
      <c r="E51" s="77"/>
      <c r="F51" s="451" t="s">
        <v>375</v>
      </c>
      <c r="G51" s="403"/>
      <c r="H51" s="77"/>
    </row>
    <row r="52" spans="1:8" ht="63">
      <c r="A52" s="72">
        <v>44</v>
      </c>
      <c r="B52" s="77" t="s">
        <v>57</v>
      </c>
      <c r="C52" s="77"/>
      <c r="D52" s="77" t="s">
        <v>423</v>
      </c>
      <c r="E52" s="451" t="s">
        <v>820</v>
      </c>
      <c r="F52" s="451" t="s">
        <v>375</v>
      </c>
      <c r="G52" s="77"/>
      <c r="H52" s="77"/>
    </row>
    <row r="53" spans="1:8" ht="15.75">
      <c r="A53" s="72">
        <v>45</v>
      </c>
      <c r="B53" s="77" t="s">
        <v>58</v>
      </c>
      <c r="C53" s="451" t="s">
        <v>375</v>
      </c>
      <c r="D53" s="451"/>
      <c r="E53" s="451"/>
      <c r="F53" s="451" t="s">
        <v>375</v>
      </c>
      <c r="G53" s="451"/>
      <c r="H53" s="77"/>
    </row>
    <row r="54" spans="1:8" ht="135.75" customHeight="1">
      <c r="A54" s="72">
        <v>46</v>
      </c>
      <c r="B54" s="77" t="s">
        <v>59</v>
      </c>
      <c r="C54" s="451"/>
      <c r="D54" s="77" t="s">
        <v>438</v>
      </c>
      <c r="E54" s="451" t="s">
        <v>439</v>
      </c>
      <c r="F54" s="451"/>
      <c r="G54" s="451"/>
      <c r="H54" s="221" t="s">
        <v>440</v>
      </c>
    </row>
    <row r="55" spans="1:8" ht="15.75">
      <c r="A55" s="72">
        <v>47</v>
      </c>
      <c r="B55" s="77" t="s">
        <v>60</v>
      </c>
      <c r="C55" s="451" t="s">
        <v>375</v>
      </c>
      <c r="D55" s="77"/>
      <c r="E55" s="77"/>
      <c r="F55" s="451" t="s">
        <v>375</v>
      </c>
      <c r="G55" s="77"/>
      <c r="H55" s="77"/>
    </row>
    <row r="56" spans="1:8" ht="15.75">
      <c r="A56" s="54">
        <v>48</v>
      </c>
      <c r="B56" s="61" t="s">
        <v>61</v>
      </c>
      <c r="C56" s="61"/>
      <c r="D56" s="61"/>
      <c r="E56" s="61"/>
      <c r="F56" s="61"/>
      <c r="G56" s="61"/>
      <c r="H56" s="61"/>
    </row>
    <row r="57" spans="1:8" ht="15.75">
      <c r="A57" s="72">
        <v>49</v>
      </c>
      <c r="B57" s="77" t="s">
        <v>62</v>
      </c>
      <c r="C57" s="451" t="s">
        <v>375</v>
      </c>
      <c r="D57" s="77"/>
      <c r="E57" s="77"/>
      <c r="F57" s="451" t="s">
        <v>375</v>
      </c>
      <c r="G57" s="77"/>
      <c r="H57" s="77"/>
    </row>
    <row r="58" spans="1:8" ht="15.75">
      <c r="A58" s="72">
        <v>50</v>
      </c>
      <c r="B58" s="77" t="s">
        <v>63</v>
      </c>
      <c r="C58" s="451" t="s">
        <v>375</v>
      </c>
      <c r="D58" s="451"/>
      <c r="E58" s="451"/>
      <c r="F58" s="451" t="s">
        <v>375</v>
      </c>
      <c r="G58" s="451"/>
      <c r="H58" s="451"/>
    </row>
    <row r="59" spans="1:8" ht="31.5">
      <c r="A59" s="72">
        <v>51</v>
      </c>
      <c r="B59" s="77" t="s">
        <v>64</v>
      </c>
      <c r="C59" s="451" t="s">
        <v>375</v>
      </c>
      <c r="D59" s="77"/>
      <c r="E59" s="77"/>
      <c r="F59" s="77"/>
      <c r="G59" s="77"/>
      <c r="H59" s="221" t="s">
        <v>842</v>
      </c>
    </row>
    <row r="60" spans="1:8" ht="15.75">
      <c r="A60" s="72">
        <v>52</v>
      </c>
      <c r="B60" s="77" t="s">
        <v>65</v>
      </c>
      <c r="C60" s="451" t="s">
        <v>375</v>
      </c>
      <c r="D60" s="72"/>
      <c r="E60" s="72"/>
      <c r="F60" s="451" t="s">
        <v>375</v>
      </c>
      <c r="G60" s="451"/>
      <c r="H60" s="72"/>
    </row>
    <row r="61" spans="1:8" ht="15.75">
      <c r="A61" s="54">
        <v>53</v>
      </c>
      <c r="B61" s="61" t="s">
        <v>66</v>
      </c>
      <c r="C61" s="61"/>
      <c r="D61" s="61"/>
      <c r="E61" s="61"/>
      <c r="F61" s="61"/>
      <c r="G61" s="61"/>
      <c r="H61" s="61"/>
    </row>
    <row r="62" spans="1:8" ht="15.75">
      <c r="A62" s="72">
        <v>54</v>
      </c>
      <c r="B62" s="77" t="s">
        <v>67</v>
      </c>
      <c r="C62" s="451" t="s">
        <v>375</v>
      </c>
      <c r="D62" s="77"/>
      <c r="E62" s="77"/>
      <c r="F62" s="451" t="s">
        <v>375</v>
      </c>
      <c r="G62" s="77"/>
      <c r="H62" s="77"/>
    </row>
    <row r="63" spans="1:8" ht="15.75">
      <c r="A63" s="72">
        <v>55</v>
      </c>
      <c r="B63" s="77" t="s">
        <v>68</v>
      </c>
      <c r="C63" s="451" t="s">
        <v>375</v>
      </c>
      <c r="D63" s="77"/>
      <c r="E63" s="77"/>
      <c r="F63" s="61"/>
      <c r="G63" s="61"/>
      <c r="H63" s="61"/>
    </row>
    <row r="64" spans="1:8" ht="15.75">
      <c r="A64" s="72">
        <v>56</v>
      </c>
      <c r="B64" s="77" t="s">
        <v>69</v>
      </c>
      <c r="C64" s="451" t="s">
        <v>375</v>
      </c>
      <c r="D64" s="77"/>
      <c r="E64" s="77"/>
      <c r="F64" s="451" t="s">
        <v>375</v>
      </c>
      <c r="G64" s="77"/>
      <c r="H64" s="77"/>
    </row>
    <row r="65" spans="1:8" ht="15.75">
      <c r="A65" s="89">
        <v>57</v>
      </c>
      <c r="B65" s="95" t="s">
        <v>70</v>
      </c>
      <c r="C65" s="77"/>
      <c r="D65" s="83" t="s">
        <v>585</v>
      </c>
      <c r="E65" s="77"/>
      <c r="F65" s="451" t="s">
        <v>375</v>
      </c>
      <c r="G65" s="77"/>
      <c r="H65" s="77"/>
    </row>
    <row r="66" spans="1:8" ht="63">
      <c r="A66" s="89">
        <v>58</v>
      </c>
      <c r="B66" s="95" t="s">
        <v>71</v>
      </c>
      <c r="C66" s="77"/>
      <c r="D66" s="77" t="s">
        <v>488</v>
      </c>
      <c r="E66" s="451" t="s">
        <v>489</v>
      </c>
      <c r="F66" s="451" t="s">
        <v>375</v>
      </c>
      <c r="G66" s="451"/>
      <c r="H66" s="77"/>
    </row>
    <row r="67" spans="1:8" ht="15.75">
      <c r="A67" s="94">
        <v>59</v>
      </c>
      <c r="B67" s="61" t="s">
        <v>72</v>
      </c>
      <c r="C67" s="61"/>
      <c r="D67" s="61"/>
      <c r="E67" s="61"/>
      <c r="F67" s="61"/>
      <c r="G67" s="61"/>
      <c r="H67" s="61"/>
    </row>
    <row r="68" spans="1:8" ht="15.75">
      <c r="A68" s="89">
        <v>60</v>
      </c>
      <c r="B68" s="77" t="s">
        <v>73</v>
      </c>
      <c r="C68" s="451" t="s">
        <v>375</v>
      </c>
      <c r="D68" s="77"/>
      <c r="E68" s="77"/>
      <c r="F68" s="77"/>
      <c r="G68" s="77" t="s">
        <v>1389</v>
      </c>
      <c r="H68" s="77"/>
    </row>
    <row r="69" spans="1:8" ht="15.75">
      <c r="A69" s="89">
        <v>61</v>
      </c>
      <c r="B69" s="77" t="s">
        <v>74</v>
      </c>
      <c r="C69" s="451" t="s">
        <v>375</v>
      </c>
      <c r="D69" s="95"/>
      <c r="E69" s="95"/>
      <c r="F69" s="172"/>
      <c r="G69" s="172"/>
      <c r="H69" s="61"/>
    </row>
    <row r="70" spans="1:8" ht="47.25">
      <c r="A70" s="72">
        <v>62</v>
      </c>
      <c r="B70" s="77" t="s">
        <v>75</v>
      </c>
      <c r="C70" s="451" t="s">
        <v>375</v>
      </c>
      <c r="D70" s="77"/>
      <c r="E70" s="77"/>
      <c r="F70" s="77"/>
      <c r="G70" s="77"/>
      <c r="H70" s="221" t="s">
        <v>754</v>
      </c>
    </row>
    <row r="71" spans="1:8" ht="127.5" customHeight="1">
      <c r="A71" s="89">
        <v>63</v>
      </c>
      <c r="B71" s="95" t="s">
        <v>76</v>
      </c>
      <c r="C71" s="451" t="s">
        <v>375</v>
      </c>
      <c r="D71" s="95"/>
      <c r="E71" s="95"/>
      <c r="F71" s="95"/>
      <c r="G71" s="77" t="s">
        <v>748</v>
      </c>
      <c r="H71" s="163"/>
    </row>
    <row r="72" spans="1:8" ht="15.75">
      <c r="A72" s="89">
        <v>64</v>
      </c>
      <c r="B72" s="95" t="s">
        <v>77</v>
      </c>
      <c r="C72" s="451" t="s">
        <v>375</v>
      </c>
      <c r="D72" s="78"/>
      <c r="E72" s="78"/>
      <c r="F72" s="78" t="s">
        <v>375</v>
      </c>
      <c r="G72" s="78"/>
      <c r="H72" s="78"/>
    </row>
    <row r="73" spans="1:8" ht="15.75">
      <c r="A73" s="97">
        <v>65</v>
      </c>
      <c r="B73" s="173" t="s">
        <v>78</v>
      </c>
      <c r="C73" s="173"/>
      <c r="D73" s="57"/>
      <c r="E73" s="57"/>
      <c r="F73" s="57"/>
      <c r="G73" s="57"/>
      <c r="H73" s="57"/>
    </row>
    <row r="74" spans="1:8" ht="15.75">
      <c r="A74" s="89">
        <v>66</v>
      </c>
      <c r="B74" s="95" t="s">
        <v>79</v>
      </c>
      <c r="C74" s="446" t="s">
        <v>375</v>
      </c>
      <c r="D74" s="95"/>
      <c r="E74" s="95"/>
      <c r="F74" s="446" t="s">
        <v>375</v>
      </c>
      <c r="G74" s="95"/>
      <c r="H74" s="77"/>
    </row>
    <row r="75" spans="1:8" ht="63">
      <c r="A75" s="72">
        <v>67</v>
      </c>
      <c r="B75" s="77" t="s">
        <v>80</v>
      </c>
      <c r="C75" s="77"/>
      <c r="D75" s="77" t="s">
        <v>729</v>
      </c>
      <c r="E75" s="451" t="s">
        <v>730</v>
      </c>
      <c r="F75" s="77"/>
      <c r="G75" s="77"/>
      <c r="H75" s="221" t="s">
        <v>731</v>
      </c>
    </row>
    <row r="76" spans="1:8" ht="78.75">
      <c r="A76" s="72">
        <v>68</v>
      </c>
      <c r="B76" s="77" t="s">
        <v>81</v>
      </c>
      <c r="C76" s="451" t="s">
        <v>375</v>
      </c>
      <c r="D76" s="77"/>
      <c r="E76" s="77"/>
      <c r="F76" s="77"/>
      <c r="G76" s="77"/>
      <c r="H76" s="221" t="s">
        <v>899</v>
      </c>
    </row>
    <row r="77" spans="1:8" ht="15.75">
      <c r="A77" s="97">
        <v>69</v>
      </c>
      <c r="B77" s="57" t="s">
        <v>82</v>
      </c>
      <c r="C77" s="57"/>
      <c r="D77" s="57"/>
      <c r="E77" s="57"/>
      <c r="F77" s="57"/>
      <c r="G77" s="57"/>
      <c r="H77" s="57"/>
    </row>
    <row r="78" spans="1:8" ht="15.75">
      <c r="A78" s="89">
        <v>70</v>
      </c>
      <c r="B78" s="77" t="s">
        <v>83</v>
      </c>
      <c r="C78" s="451" t="s">
        <v>375</v>
      </c>
      <c r="D78" s="77"/>
      <c r="E78" s="77"/>
      <c r="F78" s="451" t="s">
        <v>375</v>
      </c>
      <c r="G78" s="77"/>
      <c r="H78" s="77"/>
    </row>
    <row r="79" spans="1:8" ht="15.75">
      <c r="A79" s="97">
        <v>71</v>
      </c>
      <c r="B79" s="57" t="s">
        <v>84</v>
      </c>
      <c r="C79" s="57"/>
      <c r="D79" s="57"/>
      <c r="E79" s="57"/>
      <c r="F79" s="57"/>
      <c r="G79" s="57"/>
      <c r="H79" s="57"/>
    </row>
    <row r="80" spans="1:8" ht="15.75">
      <c r="A80" s="94">
        <v>72</v>
      </c>
      <c r="B80" s="61" t="s">
        <v>85</v>
      </c>
      <c r="C80" s="61"/>
      <c r="D80" s="61"/>
      <c r="E80" s="61"/>
      <c r="F80" s="61"/>
      <c r="G80" s="61"/>
      <c r="H80" s="61"/>
    </row>
    <row r="81" spans="1:8" ht="15.75">
      <c r="A81" s="89">
        <v>73</v>
      </c>
      <c r="B81" s="77" t="s">
        <v>86</v>
      </c>
      <c r="C81" s="451" t="s">
        <v>375</v>
      </c>
      <c r="D81" s="133"/>
      <c r="E81" s="133"/>
      <c r="F81" s="451" t="s">
        <v>375</v>
      </c>
      <c r="G81" s="133"/>
      <c r="H81" s="133"/>
    </row>
    <row r="82" spans="1:8" ht="63">
      <c r="A82" s="89">
        <v>74</v>
      </c>
      <c r="B82" s="77" t="s">
        <v>87</v>
      </c>
      <c r="C82" s="152"/>
      <c r="D82" s="133" t="s">
        <v>1419</v>
      </c>
      <c r="E82" s="101" t="s">
        <v>1418</v>
      </c>
      <c r="F82" s="101" t="s">
        <v>375</v>
      </c>
      <c r="G82" s="152"/>
      <c r="H82" s="152"/>
    </row>
    <row r="83" spans="1:8" ht="222.75" customHeight="1">
      <c r="A83" s="446">
        <v>75</v>
      </c>
      <c r="B83" s="77" t="s">
        <v>88</v>
      </c>
      <c r="C83" s="451" t="s">
        <v>375</v>
      </c>
      <c r="D83" s="77"/>
      <c r="E83" s="77"/>
      <c r="F83" s="77"/>
      <c r="G83" s="77"/>
      <c r="H83" s="221" t="s">
        <v>691</v>
      </c>
    </row>
    <row r="84" spans="1:8" ht="70.5" customHeight="1">
      <c r="A84" s="446">
        <v>76</v>
      </c>
      <c r="B84" s="77" t="s">
        <v>89</v>
      </c>
      <c r="C84" s="154"/>
      <c r="D84" s="154" t="s">
        <v>674</v>
      </c>
      <c r="E84" s="487"/>
      <c r="F84" s="154"/>
      <c r="G84" s="154"/>
      <c r="H84" s="309" t="s">
        <v>675</v>
      </c>
    </row>
    <row r="85" spans="1:8" ht="15.75">
      <c r="A85" s="89">
        <v>77</v>
      </c>
      <c r="B85" s="77" t="s">
        <v>90</v>
      </c>
      <c r="C85" s="451" t="s">
        <v>375</v>
      </c>
      <c r="D85" s="77"/>
      <c r="E85" s="77"/>
      <c r="F85" s="61"/>
      <c r="G85" s="61"/>
      <c r="H85" s="61"/>
    </row>
    <row r="86" spans="1:8" ht="31.5">
      <c r="A86" s="89">
        <v>78</v>
      </c>
      <c r="B86" s="77" t="s">
        <v>91</v>
      </c>
      <c r="C86" s="451" t="s">
        <v>375</v>
      </c>
      <c r="D86" s="451"/>
      <c r="E86" s="451"/>
      <c r="F86" s="451"/>
      <c r="G86" s="77" t="s">
        <v>544</v>
      </c>
      <c r="H86" s="451"/>
    </row>
    <row r="87" spans="1:8" ht="89.25" customHeight="1">
      <c r="A87" s="72">
        <v>79</v>
      </c>
      <c r="B87" s="77" t="s">
        <v>92</v>
      </c>
      <c r="C87" s="77"/>
      <c r="D87" s="77" t="s">
        <v>622</v>
      </c>
      <c r="E87" s="451" t="s">
        <v>623</v>
      </c>
      <c r="F87" s="451"/>
      <c r="G87" s="451"/>
      <c r="H87" s="221" t="s">
        <v>624</v>
      </c>
    </row>
    <row r="88" spans="1:8" ht="141.75">
      <c r="A88" s="89">
        <v>80</v>
      </c>
      <c r="B88" s="95" t="s">
        <v>93</v>
      </c>
      <c r="C88" s="72" t="s">
        <v>375</v>
      </c>
      <c r="D88" s="83"/>
      <c r="E88" s="72"/>
      <c r="F88" s="83"/>
      <c r="G88" s="83"/>
      <c r="H88" s="84" t="s">
        <v>372</v>
      </c>
    </row>
    <row r="89" spans="1:8" ht="15.75">
      <c r="A89" s="94">
        <v>81</v>
      </c>
      <c r="B89" s="172" t="s">
        <v>94</v>
      </c>
      <c r="C89" s="108"/>
      <c r="D89" s="108"/>
      <c r="E89" s="108"/>
      <c r="F89" s="108"/>
      <c r="G89" s="108"/>
      <c r="H89" s="60"/>
    </row>
    <row r="90" spans="1:8" ht="167.25" customHeight="1">
      <c r="A90" s="89">
        <v>82</v>
      </c>
      <c r="B90" s="95" t="s">
        <v>95</v>
      </c>
      <c r="C90" s="78"/>
      <c r="D90" s="83" t="s">
        <v>471</v>
      </c>
      <c r="E90" s="54"/>
      <c r="F90" s="78"/>
      <c r="G90" s="83" t="s">
        <v>472</v>
      </c>
      <c r="H90" s="72"/>
    </row>
    <row r="91" spans="1:8" ht="15.75">
      <c r="A91" s="89">
        <v>83</v>
      </c>
      <c r="B91" s="95" t="s">
        <v>96</v>
      </c>
      <c r="C91" s="451" t="s">
        <v>375</v>
      </c>
      <c r="D91" s="451"/>
      <c r="E91" s="451"/>
      <c r="F91" s="451" t="s">
        <v>375</v>
      </c>
      <c r="G91" s="451"/>
      <c r="H91" s="77"/>
    </row>
    <row r="92" spans="1:8" ht="15.75">
      <c r="A92" s="97">
        <v>84</v>
      </c>
      <c r="B92" s="57" t="s">
        <v>97</v>
      </c>
      <c r="C92" s="499"/>
      <c r="D92" s="57"/>
      <c r="E92" s="57"/>
      <c r="F92" s="57"/>
      <c r="G92" s="57"/>
      <c r="H92" s="57"/>
    </row>
    <row r="93" spans="1:8" ht="130.5" customHeight="1">
      <c r="A93" s="72">
        <v>85</v>
      </c>
      <c r="B93" s="77" t="s">
        <v>98</v>
      </c>
      <c r="C93" s="451" t="s">
        <v>375</v>
      </c>
      <c r="D93" s="451"/>
      <c r="E93" s="451"/>
      <c r="F93" s="451" t="s">
        <v>375</v>
      </c>
      <c r="G93" s="77" t="s">
        <v>652</v>
      </c>
      <c r="H93" s="500"/>
    </row>
    <row r="99" spans="1:8">
      <c r="A99" s="44" t="s">
        <v>126</v>
      </c>
      <c r="B99" s="11" t="s">
        <v>240</v>
      </c>
    </row>
    <row r="100" spans="1:8" ht="45" customHeight="1">
      <c r="A100" s="43"/>
      <c r="B100" s="610"/>
      <c r="C100" s="610"/>
      <c r="D100" s="610"/>
      <c r="E100" s="610"/>
      <c r="F100" s="610"/>
      <c r="G100" s="610"/>
      <c r="H100" s="610"/>
    </row>
  </sheetData>
  <autoFilter ref="A8:H93"/>
  <mergeCells count="13">
    <mergeCell ref="B100:H100"/>
    <mergeCell ref="A1:H1"/>
    <mergeCell ref="A2:A7"/>
    <mergeCell ref="B2:B7"/>
    <mergeCell ref="C2:H2"/>
    <mergeCell ref="C3:H3"/>
    <mergeCell ref="C4:H4"/>
    <mergeCell ref="C5:E5"/>
    <mergeCell ref="F5:H5"/>
    <mergeCell ref="C6:C7"/>
    <mergeCell ref="D6:E6"/>
    <mergeCell ref="F6:F7"/>
    <mergeCell ref="G6:G7"/>
  </mergeCells>
  <pageMargins left="0.7" right="0.7" top="0.75" bottom="0.75" header="0.3" footer="0.3"/>
  <pageSetup paperSize="9" firstPageNumber="2147483648" orientation="portrait"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zoomScale="70" zoomScaleNormal="70" workbookViewId="0">
      <pane xSplit="13" ySplit="17" topLeftCell="N18" activePane="bottomRight" state="frozen"/>
      <selection pane="topRight" activeCell="N1" sqref="N1"/>
      <selection pane="bottomLeft" activeCell="A18" sqref="A18"/>
      <selection pane="bottomRight" activeCell="F95" sqref="F95"/>
    </sheetView>
  </sheetViews>
  <sheetFormatPr defaultRowHeight="15"/>
  <cols>
    <col min="1" max="1" width="5.42578125" style="42" customWidth="1"/>
    <col min="2" max="2" width="40.7109375" style="41" customWidth="1"/>
    <col min="3" max="4" width="5" style="42" customWidth="1"/>
    <col min="5" max="5" width="70.28515625" style="42" customWidth="1"/>
    <col min="6" max="6" width="14.7109375" style="42" customWidth="1"/>
    <col min="7" max="8" width="17" style="42" customWidth="1"/>
    <col min="9" max="9" width="5.85546875" style="42" customWidth="1"/>
    <col min="10" max="10" width="55.5703125" style="42" customWidth="1"/>
    <col min="11" max="11" width="42.85546875" style="42" customWidth="1"/>
    <col min="12" max="12" width="20" style="42" customWidth="1"/>
    <col min="13" max="13" width="40.42578125" style="42" customWidth="1"/>
  </cols>
  <sheetData>
    <row r="1" spans="1:13" ht="18.75">
      <c r="A1" s="615" t="s">
        <v>0</v>
      </c>
      <c r="B1" s="616"/>
      <c r="C1" s="616"/>
      <c r="D1" s="616"/>
      <c r="E1" s="616"/>
      <c r="F1" s="616"/>
      <c r="G1" s="616"/>
      <c r="H1" s="616"/>
      <c r="I1" s="616"/>
      <c r="J1" s="616"/>
      <c r="K1" s="616"/>
      <c r="L1" s="616"/>
      <c r="M1" s="616"/>
    </row>
    <row r="2" spans="1:13" ht="15.75" customHeight="1">
      <c r="A2" s="601" t="s">
        <v>1</v>
      </c>
      <c r="B2" s="601" t="s">
        <v>2</v>
      </c>
      <c r="C2" s="614" t="s">
        <v>225</v>
      </c>
      <c r="D2" s="614"/>
      <c r="E2" s="614"/>
      <c r="F2" s="614"/>
      <c r="G2" s="614"/>
      <c r="H2" s="614"/>
      <c r="I2" s="614"/>
      <c r="J2" s="614"/>
      <c r="K2" s="614"/>
      <c r="L2" s="614"/>
      <c r="M2" s="614"/>
    </row>
    <row r="3" spans="1:13" ht="32.25" customHeight="1">
      <c r="A3" s="601"/>
      <c r="B3" s="601"/>
      <c r="C3" s="588" t="s">
        <v>241</v>
      </c>
      <c r="D3" s="588"/>
      <c r="E3" s="588"/>
      <c r="F3" s="588"/>
      <c r="G3" s="588"/>
      <c r="H3" s="588"/>
      <c r="I3" s="588"/>
      <c r="J3" s="588"/>
      <c r="K3" s="588"/>
      <c r="L3" s="588"/>
      <c r="M3" s="588"/>
    </row>
    <row r="4" spans="1:13" ht="33.75" customHeight="1">
      <c r="A4" s="601"/>
      <c r="B4" s="601"/>
      <c r="C4" s="644" t="s">
        <v>242</v>
      </c>
      <c r="D4" s="644"/>
      <c r="E4" s="644"/>
      <c r="F4" s="644"/>
      <c r="G4" s="644"/>
      <c r="H4" s="644"/>
      <c r="I4" s="644"/>
      <c r="J4" s="644"/>
      <c r="K4" s="644"/>
      <c r="L4" s="644"/>
      <c r="M4" s="644"/>
    </row>
    <row r="5" spans="1:13" ht="22.5" customHeight="1">
      <c r="A5" s="601"/>
      <c r="B5" s="601"/>
      <c r="C5" s="609" t="s">
        <v>111</v>
      </c>
      <c r="D5" s="609"/>
      <c r="E5" s="609"/>
      <c r="F5" s="609"/>
      <c r="G5" s="609"/>
      <c r="H5" s="609"/>
      <c r="I5" s="599" t="s">
        <v>154</v>
      </c>
      <c r="J5" s="599"/>
      <c r="K5" s="599"/>
      <c r="L5" s="645" t="s">
        <v>243</v>
      </c>
      <c r="M5" s="647"/>
    </row>
    <row r="6" spans="1:13" ht="17.25" customHeight="1">
      <c r="A6" s="601"/>
      <c r="B6" s="601"/>
      <c r="C6" s="599" t="s">
        <v>8</v>
      </c>
      <c r="D6" s="661" t="s">
        <v>9</v>
      </c>
      <c r="E6" s="661"/>
      <c r="F6" s="661"/>
      <c r="G6" s="661"/>
      <c r="H6" s="661"/>
      <c r="I6" s="599"/>
      <c r="J6" s="599"/>
      <c r="K6" s="599"/>
      <c r="L6" s="648"/>
      <c r="M6" s="650"/>
    </row>
    <row r="7" spans="1:13" ht="24" customHeight="1">
      <c r="A7" s="601"/>
      <c r="B7" s="601"/>
      <c r="C7" s="599"/>
      <c r="D7" s="609" t="s">
        <v>115</v>
      </c>
      <c r="E7" s="609"/>
      <c r="F7" s="609"/>
      <c r="G7" s="609"/>
      <c r="H7" s="609"/>
      <c r="I7" s="599"/>
      <c r="J7" s="599"/>
      <c r="K7" s="599"/>
      <c r="L7" s="648"/>
      <c r="M7" s="650"/>
    </row>
    <row r="8" spans="1:13" ht="17.25" customHeight="1">
      <c r="A8" s="601"/>
      <c r="B8" s="601"/>
      <c r="C8" s="599"/>
      <c r="D8" s="599" t="s">
        <v>8</v>
      </c>
      <c r="E8" s="609" t="s">
        <v>9</v>
      </c>
      <c r="F8" s="609"/>
      <c r="G8" s="609"/>
      <c r="H8" s="609"/>
      <c r="I8" s="599"/>
      <c r="J8" s="599"/>
      <c r="K8" s="599"/>
      <c r="L8" s="651"/>
      <c r="M8" s="653"/>
    </row>
    <row r="9" spans="1:13" ht="78" customHeight="1">
      <c r="A9" s="601"/>
      <c r="B9" s="601"/>
      <c r="C9" s="599"/>
      <c r="D9" s="599"/>
      <c r="E9" s="567" t="s">
        <v>116</v>
      </c>
      <c r="F9" s="567" t="s">
        <v>117</v>
      </c>
      <c r="G9" s="567" t="s">
        <v>1424</v>
      </c>
      <c r="H9" s="567" t="s">
        <v>187</v>
      </c>
      <c r="I9" s="569" t="s">
        <v>8</v>
      </c>
      <c r="J9" s="567" t="s">
        <v>236</v>
      </c>
      <c r="K9" s="569" t="s">
        <v>9</v>
      </c>
      <c r="L9" s="568" t="s">
        <v>191</v>
      </c>
      <c r="M9" s="568" t="s">
        <v>244</v>
      </c>
    </row>
    <row r="10" spans="1:13" ht="15.75">
      <c r="A10" s="445">
        <v>1</v>
      </c>
      <c r="B10" s="445">
        <v>2</v>
      </c>
      <c r="C10" s="445">
        <v>3</v>
      </c>
      <c r="D10" s="445">
        <v>4</v>
      </c>
      <c r="E10" s="445">
        <v>5</v>
      </c>
      <c r="F10" s="445">
        <v>6</v>
      </c>
      <c r="G10" s="445">
        <v>7</v>
      </c>
      <c r="H10" s="445">
        <v>8</v>
      </c>
      <c r="I10" s="503">
        <v>9</v>
      </c>
      <c r="J10" s="445">
        <v>10</v>
      </c>
      <c r="K10" s="503">
        <v>11</v>
      </c>
      <c r="L10" s="440">
        <v>12</v>
      </c>
      <c r="M10" s="440">
        <v>13</v>
      </c>
    </row>
    <row r="11" spans="1:13" ht="15.75">
      <c r="A11" s="453">
        <v>1</v>
      </c>
      <c r="B11" s="57" t="s">
        <v>13</v>
      </c>
      <c r="C11" s="33"/>
      <c r="D11" s="33"/>
      <c r="E11" s="33"/>
      <c r="F11" s="33"/>
      <c r="G11" s="38"/>
      <c r="H11" s="38"/>
      <c r="I11" s="38"/>
      <c r="J11" s="38"/>
      <c r="K11" s="38"/>
      <c r="L11" s="38"/>
      <c r="M11" s="38"/>
    </row>
    <row r="12" spans="1:13" ht="15.75">
      <c r="A12" s="72">
        <v>2</v>
      </c>
      <c r="B12" s="77" t="s">
        <v>14</v>
      </c>
      <c r="C12" s="451" t="s">
        <v>375</v>
      </c>
      <c r="D12" s="451"/>
      <c r="E12" s="451"/>
      <c r="F12" s="451"/>
      <c r="G12" s="78"/>
      <c r="H12" s="78"/>
      <c r="I12" s="78" t="s">
        <v>375</v>
      </c>
      <c r="J12" s="78"/>
      <c r="K12" s="78"/>
      <c r="L12" s="78"/>
      <c r="M12" s="78"/>
    </row>
    <row r="13" spans="1:13" ht="15.75">
      <c r="A13" s="72">
        <v>3</v>
      </c>
      <c r="B13" s="77" t="s">
        <v>15</v>
      </c>
      <c r="C13" s="451" t="s">
        <v>375</v>
      </c>
      <c r="D13" s="451"/>
      <c r="E13" s="451"/>
      <c r="F13" s="451"/>
      <c r="G13" s="78"/>
      <c r="H13" s="78"/>
      <c r="I13" s="78" t="s">
        <v>375</v>
      </c>
      <c r="J13" s="78"/>
      <c r="K13" s="78"/>
      <c r="L13" s="78"/>
      <c r="M13" s="78"/>
    </row>
    <row r="14" spans="1:13" ht="15.75">
      <c r="A14" s="54">
        <v>4</v>
      </c>
      <c r="B14" s="61" t="s">
        <v>16</v>
      </c>
      <c r="C14" s="60"/>
      <c r="D14" s="60"/>
      <c r="E14" s="60"/>
      <c r="F14" s="60"/>
      <c r="G14" s="62"/>
      <c r="H14" s="62"/>
      <c r="I14" s="62"/>
      <c r="J14" s="62"/>
      <c r="K14" s="62"/>
      <c r="L14" s="62"/>
      <c r="M14" s="62"/>
    </row>
    <row r="15" spans="1:13" ht="15.75">
      <c r="A15" s="72">
        <v>5</v>
      </c>
      <c r="B15" s="77" t="s">
        <v>17</v>
      </c>
      <c r="C15" s="451" t="s">
        <v>375</v>
      </c>
      <c r="D15" s="451"/>
      <c r="E15" s="451"/>
      <c r="F15" s="451"/>
      <c r="G15" s="451"/>
      <c r="H15" s="451"/>
      <c r="I15" s="451"/>
      <c r="J15" s="451"/>
      <c r="K15" s="451" t="s">
        <v>375</v>
      </c>
      <c r="L15" s="451">
        <v>1</v>
      </c>
      <c r="M15" s="451">
        <v>1</v>
      </c>
    </row>
    <row r="16" spans="1:13" ht="15.75">
      <c r="A16" s="72">
        <v>6</v>
      </c>
      <c r="B16" s="77" t="s">
        <v>18</v>
      </c>
      <c r="C16" s="451" t="s">
        <v>375</v>
      </c>
      <c r="D16" s="451"/>
      <c r="E16" s="451"/>
      <c r="F16" s="451"/>
      <c r="G16" s="78"/>
      <c r="H16" s="78"/>
      <c r="I16" s="78" t="s">
        <v>375</v>
      </c>
      <c r="J16" s="78"/>
      <c r="K16" s="78"/>
      <c r="L16" s="78"/>
      <c r="M16" s="78"/>
    </row>
    <row r="17" spans="1:13" ht="110.25">
      <c r="A17" s="72">
        <v>7</v>
      </c>
      <c r="B17" s="77" t="s">
        <v>19</v>
      </c>
      <c r="C17" s="451"/>
      <c r="D17" s="451"/>
      <c r="E17" s="77" t="s">
        <v>794</v>
      </c>
      <c r="F17" s="60"/>
      <c r="G17" s="60"/>
      <c r="H17" s="60"/>
      <c r="I17" s="78" t="s">
        <v>375</v>
      </c>
      <c r="J17" s="451"/>
      <c r="K17" s="78"/>
      <c r="L17" s="78"/>
      <c r="M17" s="78"/>
    </row>
    <row r="18" spans="1:13" ht="15.75">
      <c r="A18" s="453">
        <v>8</v>
      </c>
      <c r="B18" s="57" t="s">
        <v>20</v>
      </c>
      <c r="C18" s="33"/>
      <c r="D18" s="33"/>
      <c r="E18" s="33"/>
      <c r="F18" s="33"/>
      <c r="G18" s="38"/>
      <c r="H18" s="38"/>
      <c r="I18" s="38"/>
      <c r="J18" s="38"/>
      <c r="K18" s="38"/>
      <c r="L18" s="38"/>
      <c r="M18" s="38"/>
    </row>
    <row r="19" spans="1:13" ht="15.75">
      <c r="A19" s="453">
        <v>9</v>
      </c>
      <c r="B19" s="57" t="s">
        <v>21</v>
      </c>
      <c r="C19" s="33"/>
      <c r="D19" s="33"/>
      <c r="E19" s="33"/>
      <c r="F19" s="33"/>
      <c r="G19" s="38"/>
      <c r="H19" s="38"/>
      <c r="I19" s="38"/>
      <c r="J19" s="38"/>
      <c r="K19" s="38"/>
      <c r="L19" s="38"/>
      <c r="M19" s="38"/>
    </row>
    <row r="20" spans="1:13" ht="15.75">
      <c r="A20" s="72">
        <v>10</v>
      </c>
      <c r="B20" s="77" t="s">
        <v>22</v>
      </c>
      <c r="C20" s="451"/>
      <c r="D20" s="451" t="s">
        <v>375</v>
      </c>
      <c r="E20" s="451"/>
      <c r="F20" s="451"/>
      <c r="G20" s="451"/>
      <c r="H20" s="451"/>
      <c r="I20" s="451" t="s">
        <v>375</v>
      </c>
      <c r="J20" s="451"/>
      <c r="K20" s="78"/>
      <c r="L20" s="451"/>
      <c r="M20" s="451"/>
    </row>
    <row r="21" spans="1:13" ht="15.75">
      <c r="A21" s="72">
        <v>11</v>
      </c>
      <c r="B21" s="77" t="s">
        <v>23</v>
      </c>
      <c r="C21" s="451" t="s">
        <v>375</v>
      </c>
      <c r="D21" s="451"/>
      <c r="E21" s="451"/>
      <c r="F21" s="451"/>
      <c r="G21" s="78"/>
      <c r="H21" s="78"/>
      <c r="I21" s="451" t="s">
        <v>375</v>
      </c>
      <c r="J21" s="78"/>
      <c r="K21" s="78"/>
      <c r="L21" s="78"/>
      <c r="M21" s="78"/>
    </row>
    <row r="22" spans="1:13" ht="15.75">
      <c r="A22" s="453">
        <v>12</v>
      </c>
      <c r="B22" s="57" t="s">
        <v>24</v>
      </c>
      <c r="C22" s="33"/>
      <c r="D22" s="33"/>
      <c r="E22" s="33"/>
      <c r="F22" s="33"/>
      <c r="G22" s="38"/>
      <c r="H22" s="38"/>
      <c r="I22" s="38"/>
      <c r="J22" s="38"/>
      <c r="K22" s="38"/>
      <c r="L22" s="38"/>
      <c r="M22" s="38"/>
    </row>
    <row r="23" spans="1:13" ht="68.25" customHeight="1">
      <c r="A23" s="72">
        <v>13</v>
      </c>
      <c r="B23" s="77" t="s">
        <v>25</v>
      </c>
      <c r="C23" s="484"/>
      <c r="D23" s="484"/>
      <c r="E23" s="77" t="s">
        <v>1144</v>
      </c>
      <c r="F23" s="60" t="s">
        <v>293</v>
      </c>
      <c r="G23" s="60" t="s">
        <v>293</v>
      </c>
      <c r="H23" s="60" t="s">
        <v>293</v>
      </c>
      <c r="I23" s="451"/>
      <c r="J23" s="451"/>
      <c r="K23" s="451" t="s">
        <v>1144</v>
      </c>
      <c r="L23" s="451" t="s">
        <v>1145</v>
      </c>
      <c r="M23" s="451" t="s">
        <v>1145</v>
      </c>
    </row>
    <row r="24" spans="1:13" ht="15.75">
      <c r="A24" s="453">
        <v>14</v>
      </c>
      <c r="B24" s="57" t="s">
        <v>26</v>
      </c>
      <c r="C24" s="33"/>
      <c r="D24" s="33"/>
      <c r="E24" s="33"/>
      <c r="F24" s="33"/>
      <c r="G24" s="38"/>
      <c r="H24" s="38"/>
      <c r="I24" s="38"/>
      <c r="J24" s="38"/>
      <c r="K24" s="38"/>
      <c r="L24" s="38"/>
      <c r="M24" s="38"/>
    </row>
    <row r="25" spans="1:13" ht="198.75" customHeight="1">
      <c r="A25" s="72">
        <v>15</v>
      </c>
      <c r="B25" s="77" t="s">
        <v>27</v>
      </c>
      <c r="C25" s="60"/>
      <c r="D25" s="60"/>
      <c r="E25" s="60"/>
      <c r="F25" s="60"/>
      <c r="G25" s="62"/>
      <c r="H25" s="62"/>
      <c r="I25" s="78"/>
      <c r="J25" s="451"/>
      <c r="K25" s="451" t="s">
        <v>1521</v>
      </c>
      <c r="L25" s="62"/>
      <c r="M25" s="62"/>
    </row>
    <row r="26" spans="1:13" ht="15.75">
      <c r="A26" s="72">
        <v>16</v>
      </c>
      <c r="B26" s="77" t="s">
        <v>28</v>
      </c>
      <c r="C26" s="451" t="s">
        <v>375</v>
      </c>
      <c r="D26" s="451"/>
      <c r="E26" s="451"/>
      <c r="F26" s="451"/>
      <c r="G26" s="72"/>
      <c r="H26" s="72"/>
      <c r="I26" s="72" t="s">
        <v>375</v>
      </c>
      <c r="J26" s="451"/>
      <c r="K26" s="72"/>
      <c r="L26" s="72"/>
      <c r="M26" s="72"/>
    </row>
    <row r="27" spans="1:13" ht="15.75">
      <c r="A27" s="453">
        <v>17</v>
      </c>
      <c r="B27" s="57" t="s">
        <v>29</v>
      </c>
      <c r="C27" s="33"/>
      <c r="D27" s="33"/>
      <c r="E27" s="33"/>
      <c r="F27" s="33"/>
      <c r="G27" s="38"/>
      <c r="H27" s="38"/>
      <c r="I27" s="38"/>
      <c r="J27" s="38"/>
      <c r="K27" s="38"/>
      <c r="L27" s="38"/>
      <c r="M27" s="38"/>
    </row>
    <row r="28" spans="1:13" ht="15.75">
      <c r="A28" s="453">
        <v>18</v>
      </c>
      <c r="B28" s="57" t="s">
        <v>30</v>
      </c>
      <c r="C28" s="33"/>
      <c r="D28" s="33"/>
      <c r="E28" s="33"/>
      <c r="F28" s="33"/>
      <c r="G28" s="38"/>
      <c r="H28" s="38"/>
      <c r="I28" s="38"/>
      <c r="J28" s="38"/>
      <c r="K28" s="38"/>
      <c r="L28" s="38"/>
      <c r="M28" s="38"/>
    </row>
    <row r="29" spans="1:13" ht="76.5" customHeight="1">
      <c r="A29" s="72">
        <v>19</v>
      </c>
      <c r="B29" s="77" t="s">
        <v>31</v>
      </c>
      <c r="C29" s="457"/>
      <c r="D29" s="451"/>
      <c r="E29" s="77" t="s">
        <v>1146</v>
      </c>
      <c r="F29" s="451" t="s">
        <v>253</v>
      </c>
      <c r="G29" s="78">
        <v>100</v>
      </c>
      <c r="H29" s="78">
        <v>100</v>
      </c>
      <c r="I29" s="78"/>
      <c r="J29" s="78"/>
      <c r="K29" s="78" t="s">
        <v>375</v>
      </c>
      <c r="L29" s="62"/>
      <c r="M29" s="62"/>
    </row>
    <row r="30" spans="1:13" ht="15.75">
      <c r="A30" s="72">
        <v>20</v>
      </c>
      <c r="B30" s="77" t="s">
        <v>32</v>
      </c>
      <c r="C30" s="451" t="s">
        <v>375</v>
      </c>
      <c r="D30" s="451"/>
      <c r="E30" s="72"/>
      <c r="F30" s="451"/>
      <c r="G30" s="78"/>
      <c r="H30" s="78"/>
      <c r="I30" s="451" t="s">
        <v>375</v>
      </c>
      <c r="J30" s="451"/>
      <c r="K30" s="78"/>
      <c r="L30" s="78"/>
      <c r="M30" s="78"/>
    </row>
    <row r="31" spans="1:13" ht="110.25">
      <c r="A31" s="72">
        <v>21</v>
      </c>
      <c r="B31" s="77" t="s">
        <v>33</v>
      </c>
      <c r="C31" s="451"/>
      <c r="D31" s="451"/>
      <c r="E31" s="311" t="s">
        <v>1147</v>
      </c>
      <c r="F31" s="54" t="s">
        <v>253</v>
      </c>
      <c r="G31" s="60">
        <v>0</v>
      </c>
      <c r="H31" s="60">
        <v>0</v>
      </c>
      <c r="I31" s="78" t="s">
        <v>375</v>
      </c>
      <c r="J31" s="451"/>
      <c r="K31" s="451"/>
      <c r="L31" s="451"/>
      <c r="M31" s="451"/>
    </row>
    <row r="32" spans="1:13" ht="15.75">
      <c r="A32" s="72">
        <v>22</v>
      </c>
      <c r="B32" s="77" t="s">
        <v>34</v>
      </c>
      <c r="C32" s="72" t="s">
        <v>375</v>
      </c>
      <c r="D32" s="72"/>
      <c r="E32" s="72"/>
      <c r="F32" s="72"/>
      <c r="G32" s="78"/>
      <c r="H32" s="78"/>
      <c r="I32" s="78" t="s">
        <v>375</v>
      </c>
      <c r="J32" s="78"/>
      <c r="K32" s="78"/>
      <c r="L32" s="78"/>
      <c r="M32" s="78"/>
    </row>
    <row r="33" spans="1:13" ht="15.75">
      <c r="A33" s="72">
        <v>23</v>
      </c>
      <c r="B33" s="77" t="s">
        <v>35</v>
      </c>
      <c r="C33" s="451"/>
      <c r="D33" s="451" t="s">
        <v>375</v>
      </c>
      <c r="E33" s="451"/>
      <c r="F33" s="451"/>
      <c r="G33" s="78"/>
      <c r="H33" s="78"/>
      <c r="I33" s="78" t="s">
        <v>375</v>
      </c>
      <c r="J33" s="78"/>
      <c r="K33" s="78"/>
      <c r="L33" s="451"/>
      <c r="M33" s="451"/>
    </row>
    <row r="34" spans="1:13" ht="15.75">
      <c r="A34" s="72">
        <v>24</v>
      </c>
      <c r="B34" s="83" t="s">
        <v>37</v>
      </c>
      <c r="C34" s="451" t="s">
        <v>375</v>
      </c>
      <c r="D34" s="451"/>
      <c r="E34" s="451"/>
      <c r="F34" s="451"/>
      <c r="G34" s="78"/>
      <c r="H34" s="78"/>
      <c r="I34" s="60"/>
      <c r="J34" s="62"/>
      <c r="K34" s="62"/>
      <c r="L34" s="62"/>
      <c r="M34" s="62"/>
    </row>
    <row r="35" spans="1:13" ht="15.75">
      <c r="A35" s="72">
        <v>25</v>
      </c>
      <c r="B35" s="77" t="s">
        <v>38</v>
      </c>
      <c r="C35" s="451" t="s">
        <v>375</v>
      </c>
      <c r="D35" s="451"/>
      <c r="E35" s="451"/>
      <c r="F35" s="451"/>
      <c r="G35" s="78"/>
      <c r="H35" s="78"/>
      <c r="I35" s="78" t="s">
        <v>375</v>
      </c>
      <c r="J35" s="78"/>
      <c r="K35" s="78"/>
      <c r="L35" s="78"/>
      <c r="M35" s="78"/>
    </row>
    <row r="36" spans="1:13" ht="15.75">
      <c r="A36" s="54">
        <v>26</v>
      </c>
      <c r="B36" s="61" t="s">
        <v>39</v>
      </c>
      <c r="C36" s="60"/>
      <c r="D36" s="60"/>
      <c r="E36" s="60"/>
      <c r="F36" s="60"/>
      <c r="G36" s="62"/>
      <c r="H36" s="62"/>
      <c r="I36" s="62"/>
      <c r="J36" s="62"/>
      <c r="K36" s="62"/>
      <c r="L36" s="62"/>
      <c r="M36" s="62"/>
    </row>
    <row r="37" spans="1:13" ht="15.75">
      <c r="A37" s="54">
        <v>27</v>
      </c>
      <c r="B37" s="61" t="s">
        <v>40</v>
      </c>
      <c r="C37" s="60"/>
      <c r="D37" s="60"/>
      <c r="E37" s="60"/>
      <c r="F37" s="60"/>
      <c r="G37" s="62"/>
      <c r="H37" s="62"/>
      <c r="I37" s="62"/>
      <c r="J37" s="62"/>
      <c r="K37" s="62"/>
      <c r="L37" s="62"/>
      <c r="M37" s="62"/>
    </row>
    <row r="38" spans="1:13" ht="15.75">
      <c r="A38" s="54">
        <v>28</v>
      </c>
      <c r="B38" s="61" t="s">
        <v>41</v>
      </c>
      <c r="C38" s="60"/>
      <c r="D38" s="60"/>
      <c r="E38" s="60"/>
      <c r="F38" s="60"/>
      <c r="G38" s="62"/>
      <c r="H38" s="62"/>
      <c r="I38" s="62"/>
      <c r="J38" s="62"/>
      <c r="K38" s="62"/>
      <c r="L38" s="62"/>
      <c r="M38" s="62"/>
    </row>
    <row r="39" spans="1:13" ht="15.75">
      <c r="A39" s="72">
        <v>29</v>
      </c>
      <c r="B39" s="77" t="s">
        <v>42</v>
      </c>
      <c r="C39" s="451" t="s">
        <v>375</v>
      </c>
      <c r="D39" s="451"/>
      <c r="E39" s="451"/>
      <c r="F39" s="451"/>
      <c r="G39" s="78"/>
      <c r="H39" s="78"/>
      <c r="I39" s="78" t="s">
        <v>375</v>
      </c>
      <c r="J39" s="78"/>
      <c r="K39" s="78"/>
      <c r="L39" s="451"/>
      <c r="M39" s="451"/>
    </row>
    <row r="40" spans="1:13" ht="15.75">
      <c r="A40" s="72">
        <v>30</v>
      </c>
      <c r="B40" s="77" t="s">
        <v>43</v>
      </c>
      <c r="C40" s="78" t="s">
        <v>375</v>
      </c>
      <c r="D40" s="78"/>
      <c r="E40" s="78"/>
      <c r="F40" s="78"/>
      <c r="G40" s="78"/>
      <c r="H40" s="78"/>
      <c r="I40" s="78" t="s">
        <v>375</v>
      </c>
      <c r="J40" s="78"/>
      <c r="K40" s="78"/>
      <c r="L40" s="451"/>
      <c r="M40" s="451"/>
    </row>
    <row r="41" spans="1:13" ht="15.75">
      <c r="A41" s="72">
        <v>31</v>
      </c>
      <c r="B41" s="77" t="s">
        <v>44</v>
      </c>
      <c r="C41" s="451" t="s">
        <v>375</v>
      </c>
      <c r="D41" s="451"/>
      <c r="E41" s="451"/>
      <c r="F41" s="451"/>
      <c r="G41" s="78"/>
      <c r="H41" s="78"/>
      <c r="I41" s="78" t="s">
        <v>375</v>
      </c>
      <c r="J41" s="78"/>
      <c r="K41" s="78"/>
      <c r="L41" s="451"/>
      <c r="M41" s="78"/>
    </row>
    <row r="42" spans="1:13" ht="15.75">
      <c r="A42" s="453">
        <v>32</v>
      </c>
      <c r="B42" s="57" t="s">
        <v>45</v>
      </c>
      <c r="C42" s="33"/>
      <c r="D42" s="33"/>
      <c r="E42" s="33"/>
      <c r="F42" s="33"/>
      <c r="G42" s="38"/>
      <c r="H42" s="38"/>
      <c r="I42" s="38"/>
      <c r="J42" s="38"/>
      <c r="K42" s="38"/>
      <c r="L42" s="38"/>
      <c r="M42" s="38"/>
    </row>
    <row r="43" spans="1:13" ht="15.75">
      <c r="A43" s="72">
        <v>33</v>
      </c>
      <c r="B43" s="77" t="s">
        <v>46</v>
      </c>
      <c r="C43" s="451" t="s">
        <v>375</v>
      </c>
      <c r="D43" s="451"/>
      <c r="E43" s="451"/>
      <c r="F43" s="451"/>
      <c r="G43" s="78"/>
      <c r="H43" s="78"/>
      <c r="I43" s="78" t="s">
        <v>375</v>
      </c>
      <c r="J43" s="78"/>
      <c r="K43" s="78"/>
      <c r="L43" s="78"/>
      <c r="M43" s="78"/>
    </row>
    <row r="44" spans="1:13" ht="15.75">
      <c r="A44" s="72">
        <v>34</v>
      </c>
      <c r="B44" s="77" t="s">
        <v>47</v>
      </c>
      <c r="C44" s="451" t="s">
        <v>375</v>
      </c>
      <c r="D44" s="451"/>
      <c r="E44" s="451"/>
      <c r="F44" s="451"/>
      <c r="G44" s="78"/>
      <c r="H44" s="78"/>
      <c r="I44" s="62"/>
      <c r="J44" s="62"/>
      <c r="K44" s="62"/>
      <c r="L44" s="62"/>
      <c r="M44" s="62"/>
    </row>
    <row r="45" spans="1:13" ht="15.75">
      <c r="A45" s="72">
        <v>35</v>
      </c>
      <c r="B45" s="77" t="s">
        <v>48</v>
      </c>
      <c r="C45" s="114" t="s">
        <v>375</v>
      </c>
      <c r="D45" s="114"/>
      <c r="E45" s="114"/>
      <c r="F45" s="114"/>
      <c r="G45" s="229"/>
      <c r="H45" s="229"/>
      <c r="I45" s="78" t="s">
        <v>375</v>
      </c>
      <c r="J45" s="78"/>
      <c r="K45" s="78"/>
      <c r="L45" s="78"/>
      <c r="M45" s="78"/>
    </row>
    <row r="46" spans="1:13" ht="15.75">
      <c r="A46" s="453">
        <v>36</v>
      </c>
      <c r="B46" s="57" t="s">
        <v>49</v>
      </c>
      <c r="C46" s="33"/>
      <c r="D46" s="33"/>
      <c r="E46" s="33"/>
      <c r="F46" s="33"/>
      <c r="G46" s="33"/>
      <c r="H46" s="33"/>
      <c r="I46" s="33"/>
      <c r="J46" s="33"/>
      <c r="K46" s="38"/>
      <c r="L46" s="33"/>
      <c r="M46" s="33"/>
    </row>
    <row r="47" spans="1:13" ht="110.25">
      <c r="A47" s="72">
        <v>37</v>
      </c>
      <c r="B47" s="77" t="s">
        <v>50</v>
      </c>
      <c r="C47" s="451"/>
      <c r="D47" s="451"/>
      <c r="E47" s="83" t="s">
        <v>346</v>
      </c>
      <c r="F47" s="60"/>
      <c r="G47" s="78">
        <v>0</v>
      </c>
      <c r="H47" s="78">
        <v>0</v>
      </c>
      <c r="I47" s="462" t="s">
        <v>375</v>
      </c>
      <c r="J47" s="78"/>
      <c r="K47" s="78"/>
      <c r="L47" s="78"/>
      <c r="M47" s="78"/>
    </row>
    <row r="48" spans="1:13" ht="15.75">
      <c r="A48" s="72">
        <v>38</v>
      </c>
      <c r="B48" s="77" t="s">
        <v>51</v>
      </c>
      <c r="C48" s="451" t="s">
        <v>375</v>
      </c>
      <c r="D48" s="451"/>
      <c r="E48" s="451"/>
      <c r="F48" s="451"/>
      <c r="G48" s="78"/>
      <c r="H48" s="78"/>
      <c r="I48" s="78" t="s">
        <v>375</v>
      </c>
      <c r="J48" s="78"/>
      <c r="K48" s="78"/>
      <c r="L48" s="78"/>
      <c r="M48" s="78"/>
    </row>
    <row r="49" spans="1:13" ht="15.75">
      <c r="A49" s="72">
        <v>39</v>
      </c>
      <c r="B49" s="77" t="s">
        <v>52</v>
      </c>
      <c r="C49" s="451" t="s">
        <v>375</v>
      </c>
      <c r="D49" s="451"/>
      <c r="E49" s="451"/>
      <c r="F49" s="451"/>
      <c r="G49" s="78"/>
      <c r="H49" s="78"/>
      <c r="I49" s="78" t="s">
        <v>375</v>
      </c>
      <c r="J49" s="78"/>
      <c r="K49" s="78"/>
      <c r="L49" s="78"/>
      <c r="M49" s="78"/>
    </row>
    <row r="50" spans="1:13" ht="15.75">
      <c r="A50" s="72">
        <v>40</v>
      </c>
      <c r="B50" s="77" t="s">
        <v>53</v>
      </c>
      <c r="C50" s="451" t="s">
        <v>375</v>
      </c>
      <c r="D50" s="451"/>
      <c r="E50" s="451"/>
      <c r="F50" s="451"/>
      <c r="G50" s="78"/>
      <c r="H50" s="78"/>
      <c r="I50" s="78" t="s">
        <v>375</v>
      </c>
      <c r="J50" s="78"/>
      <c r="K50" s="78"/>
      <c r="L50" s="78"/>
      <c r="M50" s="78"/>
    </row>
    <row r="51" spans="1:13" ht="15.75">
      <c r="A51" s="72">
        <v>41</v>
      </c>
      <c r="B51" s="77" t="s">
        <v>54</v>
      </c>
      <c r="C51" s="451" t="s">
        <v>375</v>
      </c>
      <c r="D51" s="451"/>
      <c r="E51" s="451"/>
      <c r="F51" s="451"/>
      <c r="G51" s="78"/>
      <c r="H51" s="78"/>
      <c r="I51" s="78"/>
      <c r="J51" s="77" t="s">
        <v>1426</v>
      </c>
      <c r="K51" s="78"/>
      <c r="L51" s="78"/>
      <c r="M51" s="72"/>
    </row>
    <row r="52" spans="1:13" ht="15.75">
      <c r="A52" s="72">
        <v>42</v>
      </c>
      <c r="B52" s="77" t="s">
        <v>55</v>
      </c>
      <c r="C52" s="451"/>
      <c r="D52" s="451" t="s">
        <v>375</v>
      </c>
      <c r="E52" s="451"/>
      <c r="F52" s="451"/>
      <c r="G52" s="78"/>
      <c r="H52" s="78"/>
      <c r="I52" s="78" t="s">
        <v>375</v>
      </c>
      <c r="J52" s="78"/>
      <c r="K52" s="78"/>
      <c r="L52" s="78"/>
      <c r="M52" s="78"/>
    </row>
    <row r="53" spans="1:13" ht="15.75">
      <c r="A53" s="72">
        <v>43</v>
      </c>
      <c r="B53" s="77" t="s">
        <v>56</v>
      </c>
      <c r="C53" s="451" t="s">
        <v>375</v>
      </c>
      <c r="D53" s="451"/>
      <c r="E53" s="451"/>
      <c r="F53" s="451"/>
      <c r="G53" s="78"/>
      <c r="H53" s="78"/>
      <c r="I53" s="78" t="s">
        <v>375</v>
      </c>
      <c r="J53" s="72"/>
      <c r="K53" s="78"/>
      <c r="L53" s="78"/>
      <c r="M53" s="78"/>
    </row>
    <row r="54" spans="1:13" ht="15.75">
      <c r="A54" s="72">
        <v>44</v>
      </c>
      <c r="B54" s="77" t="s">
        <v>57</v>
      </c>
      <c r="C54" s="451" t="s">
        <v>375</v>
      </c>
      <c r="D54" s="451"/>
      <c r="E54" s="451"/>
      <c r="F54" s="451"/>
      <c r="G54" s="78"/>
      <c r="H54" s="78"/>
      <c r="I54" s="78" t="s">
        <v>375</v>
      </c>
      <c r="J54" s="78"/>
      <c r="K54" s="78"/>
      <c r="L54" s="78"/>
      <c r="M54" s="78"/>
    </row>
    <row r="55" spans="1:13" ht="94.5">
      <c r="A55" s="72">
        <v>45</v>
      </c>
      <c r="B55" s="77" t="s">
        <v>58</v>
      </c>
      <c r="C55" s="451" t="s">
        <v>375</v>
      </c>
      <c r="D55" s="451"/>
      <c r="E55" s="451"/>
      <c r="F55" s="451"/>
      <c r="G55" s="78"/>
      <c r="H55" s="78"/>
      <c r="I55" s="78"/>
      <c r="J55" s="83" t="s">
        <v>548</v>
      </c>
      <c r="K55" s="78"/>
      <c r="L55" s="78">
        <v>0</v>
      </c>
      <c r="M55" s="78">
        <v>0</v>
      </c>
    </row>
    <row r="56" spans="1:13" ht="15.75">
      <c r="A56" s="72">
        <v>46</v>
      </c>
      <c r="B56" s="77" t="s">
        <v>59</v>
      </c>
      <c r="C56" s="451" t="s">
        <v>375</v>
      </c>
      <c r="D56" s="451"/>
      <c r="E56" s="451"/>
      <c r="F56" s="451"/>
      <c r="G56" s="78"/>
      <c r="H56" s="78"/>
      <c r="I56" s="78" t="s">
        <v>375</v>
      </c>
      <c r="J56" s="78"/>
      <c r="K56" s="78"/>
      <c r="L56" s="78"/>
      <c r="M56" s="78"/>
    </row>
    <row r="57" spans="1:13" ht="15.75">
      <c r="A57" s="72">
        <v>47</v>
      </c>
      <c r="B57" s="77" t="s">
        <v>60</v>
      </c>
      <c r="C57" s="451" t="s">
        <v>375</v>
      </c>
      <c r="D57" s="451"/>
      <c r="E57" s="451"/>
      <c r="F57" s="451"/>
      <c r="G57" s="78"/>
      <c r="H57" s="78"/>
      <c r="I57" s="78" t="s">
        <v>375</v>
      </c>
      <c r="J57" s="78"/>
      <c r="K57" s="78"/>
      <c r="L57" s="451"/>
      <c r="M57" s="451"/>
    </row>
    <row r="58" spans="1:13" ht="15.75">
      <c r="A58" s="54">
        <v>48</v>
      </c>
      <c r="B58" s="61" t="s">
        <v>61</v>
      </c>
      <c r="C58" s="60"/>
      <c r="D58" s="60"/>
      <c r="E58" s="60"/>
      <c r="F58" s="60"/>
      <c r="G58" s="62"/>
      <c r="H58" s="62"/>
      <c r="I58" s="62"/>
      <c r="J58" s="62"/>
      <c r="K58" s="62"/>
      <c r="L58" s="62"/>
      <c r="M58" s="62"/>
    </row>
    <row r="59" spans="1:13" ht="63">
      <c r="A59" s="72">
        <v>49</v>
      </c>
      <c r="B59" s="77" t="s">
        <v>62</v>
      </c>
      <c r="C59" s="451"/>
      <c r="D59" s="101" t="s">
        <v>375</v>
      </c>
      <c r="E59" s="451"/>
      <c r="F59" s="451"/>
      <c r="G59" s="78"/>
      <c r="H59" s="78"/>
      <c r="I59" s="78"/>
      <c r="J59" s="83" t="s">
        <v>561</v>
      </c>
      <c r="K59" s="78"/>
      <c r="L59" s="78">
        <v>0</v>
      </c>
      <c r="M59" s="78">
        <v>0</v>
      </c>
    </row>
    <row r="60" spans="1:13" ht="94.5">
      <c r="A60" s="72">
        <v>50</v>
      </c>
      <c r="B60" s="77" t="s">
        <v>63</v>
      </c>
      <c r="C60" s="451"/>
      <c r="D60" s="451"/>
      <c r="E60" s="77" t="s">
        <v>1425</v>
      </c>
      <c r="F60" s="451" t="s">
        <v>293</v>
      </c>
      <c r="G60" s="451" t="s">
        <v>795</v>
      </c>
      <c r="H60" s="451"/>
      <c r="I60" s="60" t="s">
        <v>293</v>
      </c>
      <c r="J60" s="61" t="s">
        <v>293</v>
      </c>
      <c r="K60" s="60" t="s">
        <v>293</v>
      </c>
      <c r="L60" s="60" t="s">
        <v>293</v>
      </c>
      <c r="M60" s="60" t="s">
        <v>293</v>
      </c>
    </row>
    <row r="61" spans="1:13" ht="15.75">
      <c r="A61" s="86">
        <v>51</v>
      </c>
      <c r="B61" s="390" t="s">
        <v>64</v>
      </c>
      <c r="C61" s="392" t="s">
        <v>375</v>
      </c>
      <c r="D61" s="392"/>
      <c r="E61" s="392"/>
      <c r="F61" s="392"/>
      <c r="G61" s="421"/>
      <c r="H61" s="421"/>
      <c r="I61" s="78" t="s">
        <v>375</v>
      </c>
      <c r="J61" s="421"/>
      <c r="K61" s="421"/>
      <c r="L61" s="421"/>
      <c r="M61" s="421"/>
    </row>
    <row r="62" spans="1:13" ht="110.25">
      <c r="A62" s="72">
        <v>52</v>
      </c>
      <c r="B62" s="77" t="s">
        <v>65</v>
      </c>
      <c r="C62" s="451"/>
      <c r="D62" s="451"/>
      <c r="E62" s="83" t="s">
        <v>848</v>
      </c>
      <c r="F62" s="60" t="s">
        <v>253</v>
      </c>
      <c r="G62" s="62">
        <v>100</v>
      </c>
      <c r="H62" s="62">
        <v>100</v>
      </c>
      <c r="I62" s="78"/>
      <c r="J62" s="78"/>
      <c r="K62" s="78" t="s">
        <v>375</v>
      </c>
      <c r="L62" s="78">
        <v>1</v>
      </c>
      <c r="M62" s="78">
        <v>1</v>
      </c>
    </row>
    <row r="63" spans="1:13" ht="15.75">
      <c r="A63" s="538">
        <v>53</v>
      </c>
      <c r="B63" s="539" t="s">
        <v>66</v>
      </c>
      <c r="C63" s="540"/>
      <c r="D63" s="540"/>
      <c r="E63" s="540"/>
      <c r="F63" s="540"/>
      <c r="G63" s="541"/>
      <c r="H63" s="541"/>
      <c r="I63" s="541"/>
      <c r="J63" s="541"/>
      <c r="K63" s="541"/>
      <c r="L63" s="541"/>
      <c r="M63" s="541"/>
    </row>
    <row r="64" spans="1:13" ht="110.25">
      <c r="A64" s="72">
        <v>54</v>
      </c>
      <c r="B64" s="77" t="s">
        <v>67</v>
      </c>
      <c r="C64" s="451"/>
      <c r="D64" s="451"/>
      <c r="E64" s="77" t="s">
        <v>794</v>
      </c>
      <c r="F64" s="60" t="s">
        <v>253</v>
      </c>
      <c r="G64" s="54">
        <v>100</v>
      </c>
      <c r="H64" s="54">
        <v>100</v>
      </c>
      <c r="I64" s="78" t="s">
        <v>375</v>
      </c>
      <c r="J64" s="451"/>
      <c r="K64" s="72"/>
      <c r="L64" s="72"/>
      <c r="M64" s="72"/>
    </row>
    <row r="65" spans="1:13" ht="15.75">
      <c r="A65" s="72">
        <v>55</v>
      </c>
      <c r="B65" s="77" t="s">
        <v>68</v>
      </c>
      <c r="C65" s="451" t="s">
        <v>375</v>
      </c>
      <c r="D65" s="451"/>
      <c r="E65" s="451"/>
      <c r="F65" s="451"/>
      <c r="G65" s="78"/>
      <c r="H65" s="78"/>
      <c r="I65" s="62"/>
      <c r="J65" s="62"/>
      <c r="K65" s="62"/>
      <c r="L65" s="62"/>
      <c r="M65" s="62"/>
    </row>
    <row r="66" spans="1:13" ht="39" customHeight="1">
      <c r="A66" s="72">
        <v>56</v>
      </c>
      <c r="B66" s="77" t="s">
        <v>69</v>
      </c>
      <c r="C66" s="451" t="s">
        <v>375</v>
      </c>
      <c r="D66" s="451"/>
      <c r="E66" s="451"/>
      <c r="F66" s="451"/>
      <c r="G66" s="78"/>
      <c r="H66" s="78"/>
      <c r="I66" s="78"/>
      <c r="J66" s="162"/>
      <c r="K66" s="451" t="s">
        <v>773</v>
      </c>
      <c r="L66" s="78">
        <v>0</v>
      </c>
      <c r="M66" s="78">
        <v>0</v>
      </c>
    </row>
    <row r="67" spans="1:13" ht="110.25">
      <c r="A67" s="72">
        <v>57</v>
      </c>
      <c r="B67" s="77" t="s">
        <v>70</v>
      </c>
      <c r="C67" s="451"/>
      <c r="D67" s="451"/>
      <c r="E67" s="83" t="s">
        <v>586</v>
      </c>
      <c r="F67" s="72"/>
      <c r="G67" s="451" t="s">
        <v>587</v>
      </c>
      <c r="H67" s="451"/>
      <c r="I67" s="78" t="s">
        <v>375</v>
      </c>
      <c r="J67" s="78"/>
      <c r="K67" s="78"/>
      <c r="L67" s="78"/>
      <c r="M67" s="78"/>
    </row>
    <row r="68" spans="1:13" ht="15.75">
      <c r="A68" s="451">
        <v>58</v>
      </c>
      <c r="B68" s="77" t="s">
        <v>71</v>
      </c>
      <c r="C68" s="451" t="s">
        <v>375</v>
      </c>
      <c r="D68" s="451"/>
      <c r="E68" s="451"/>
      <c r="F68" s="451"/>
      <c r="G68" s="451"/>
      <c r="H68" s="451"/>
      <c r="I68" s="451" t="s">
        <v>375</v>
      </c>
      <c r="J68" s="451"/>
      <c r="K68" s="451"/>
      <c r="L68" s="451"/>
      <c r="M68" s="451"/>
    </row>
    <row r="69" spans="1:13" ht="15.75">
      <c r="A69" s="54">
        <v>59</v>
      </c>
      <c r="B69" s="61" t="s">
        <v>72</v>
      </c>
      <c r="C69" s="60"/>
      <c r="D69" s="60"/>
      <c r="E69" s="60"/>
      <c r="F69" s="60"/>
      <c r="G69" s="62"/>
      <c r="H69" s="62"/>
      <c r="I69" s="62"/>
      <c r="J69" s="62"/>
      <c r="K69" s="62"/>
      <c r="L69" s="62"/>
      <c r="M69" s="62"/>
    </row>
    <row r="70" spans="1:13" ht="15.75">
      <c r="A70" s="72">
        <v>60</v>
      </c>
      <c r="B70" s="77" t="s">
        <v>73</v>
      </c>
      <c r="C70" s="451" t="s">
        <v>375</v>
      </c>
      <c r="D70" s="451"/>
      <c r="E70" s="451"/>
      <c r="F70" s="451"/>
      <c r="G70" s="78"/>
      <c r="H70" s="78"/>
      <c r="I70" s="78"/>
      <c r="J70" s="83" t="s">
        <v>1389</v>
      </c>
      <c r="K70" s="78"/>
      <c r="L70" s="78">
        <v>0</v>
      </c>
      <c r="M70" s="78">
        <v>0</v>
      </c>
    </row>
    <row r="71" spans="1:13" ht="15.75">
      <c r="A71" s="72">
        <v>61</v>
      </c>
      <c r="B71" s="77" t="s">
        <v>74</v>
      </c>
      <c r="C71" s="451" t="s">
        <v>375</v>
      </c>
      <c r="D71" s="451"/>
      <c r="E71" s="451"/>
      <c r="F71" s="451"/>
      <c r="G71" s="451"/>
      <c r="H71" s="451"/>
      <c r="I71" s="60"/>
      <c r="J71" s="60"/>
      <c r="K71" s="60"/>
      <c r="L71" s="60"/>
      <c r="M71" s="60"/>
    </row>
    <row r="72" spans="1:13" ht="15.75">
      <c r="A72" s="451">
        <v>62</v>
      </c>
      <c r="B72" s="77" t="s">
        <v>75</v>
      </c>
      <c r="C72" s="451" t="s">
        <v>375</v>
      </c>
      <c r="D72" s="451"/>
      <c r="E72" s="451"/>
      <c r="F72" s="451"/>
      <c r="G72" s="451"/>
      <c r="H72" s="451"/>
      <c r="I72" s="451" t="s">
        <v>375</v>
      </c>
      <c r="J72" s="451"/>
      <c r="K72" s="451"/>
      <c r="L72" s="451"/>
      <c r="M72" s="451"/>
    </row>
    <row r="73" spans="1:13" ht="15.75">
      <c r="A73" s="72">
        <v>63</v>
      </c>
      <c r="B73" s="77" t="s">
        <v>76</v>
      </c>
      <c r="C73" s="451" t="s">
        <v>375</v>
      </c>
      <c r="D73" s="451"/>
      <c r="E73" s="451"/>
      <c r="F73" s="451"/>
      <c r="G73" s="78"/>
      <c r="H73" s="78"/>
      <c r="I73" s="451" t="s">
        <v>375</v>
      </c>
      <c r="J73" s="78"/>
      <c r="K73" s="78"/>
      <c r="L73" s="78"/>
      <c r="M73" s="78"/>
    </row>
    <row r="74" spans="1:13" ht="15.75">
      <c r="A74" s="72">
        <v>64</v>
      </c>
      <c r="B74" s="77" t="s">
        <v>77</v>
      </c>
      <c r="C74" s="62"/>
      <c r="D74" s="62"/>
      <c r="E74" s="62"/>
      <c r="F74" s="62"/>
      <c r="G74" s="62"/>
      <c r="H74" s="62"/>
      <c r="I74" s="78" t="s">
        <v>375</v>
      </c>
      <c r="J74" s="78"/>
      <c r="K74" s="78"/>
      <c r="L74" s="78"/>
      <c r="M74" s="78"/>
    </row>
    <row r="75" spans="1:13" ht="15.75">
      <c r="A75" s="453">
        <v>65</v>
      </c>
      <c r="B75" s="57" t="s">
        <v>78</v>
      </c>
      <c r="C75" s="33"/>
      <c r="D75" s="33"/>
      <c r="E75" s="33"/>
      <c r="F75" s="33"/>
      <c r="G75" s="38"/>
      <c r="H75" s="38"/>
      <c r="I75" s="38"/>
      <c r="J75" s="38"/>
      <c r="K75" s="38"/>
      <c r="L75" s="38"/>
      <c r="M75" s="38"/>
    </row>
    <row r="76" spans="1:13" ht="15.75">
      <c r="A76" s="72">
        <v>66</v>
      </c>
      <c r="B76" s="77" t="s">
        <v>79</v>
      </c>
      <c r="C76" s="451" t="s">
        <v>375</v>
      </c>
      <c r="D76" s="451"/>
      <c r="E76" s="451"/>
      <c r="F76" s="451"/>
      <c r="G76" s="451"/>
      <c r="H76" s="451"/>
      <c r="I76" s="451" t="s">
        <v>375</v>
      </c>
      <c r="J76" s="451"/>
      <c r="K76" s="451"/>
      <c r="L76" s="451"/>
      <c r="M76" s="451"/>
    </row>
    <row r="77" spans="1:13" ht="110.25">
      <c r="A77" s="72">
        <v>67</v>
      </c>
      <c r="B77" s="77" t="s">
        <v>80</v>
      </c>
      <c r="C77" s="78"/>
      <c r="D77" s="451"/>
      <c r="E77" s="77" t="s">
        <v>892</v>
      </c>
      <c r="F77" s="60" t="s">
        <v>253</v>
      </c>
      <c r="G77" s="451" t="s">
        <v>557</v>
      </c>
      <c r="H77" s="451"/>
      <c r="I77" s="451"/>
      <c r="J77" s="77" t="s">
        <v>1427</v>
      </c>
      <c r="K77" s="451"/>
      <c r="L77" s="451"/>
      <c r="M77" s="78"/>
    </row>
    <row r="78" spans="1:13" ht="15.75">
      <c r="A78" s="72">
        <v>68</v>
      </c>
      <c r="B78" s="77" t="s">
        <v>81</v>
      </c>
      <c r="C78" s="451" t="s">
        <v>375</v>
      </c>
      <c r="D78" s="451"/>
      <c r="E78" s="451"/>
      <c r="F78" s="451"/>
      <c r="G78" s="78"/>
      <c r="H78" s="78"/>
      <c r="I78" s="78"/>
      <c r="J78" s="78"/>
      <c r="K78" s="78" t="s">
        <v>375</v>
      </c>
      <c r="L78" s="78">
        <v>3</v>
      </c>
      <c r="M78" s="78">
        <v>3</v>
      </c>
    </row>
    <row r="79" spans="1:13" ht="15.75">
      <c r="A79" s="453">
        <v>69</v>
      </c>
      <c r="B79" s="57" t="s">
        <v>82</v>
      </c>
      <c r="C79" s="33"/>
      <c r="D79" s="33"/>
      <c r="E79" s="33"/>
      <c r="F79" s="33"/>
      <c r="G79" s="38"/>
      <c r="H79" s="38"/>
      <c r="I79" s="38"/>
      <c r="J79" s="38"/>
      <c r="K79" s="38"/>
      <c r="L79" s="38"/>
      <c r="M79" s="38"/>
    </row>
    <row r="80" spans="1:13" ht="15.75">
      <c r="A80" s="72">
        <v>70</v>
      </c>
      <c r="B80" s="77" t="s">
        <v>83</v>
      </c>
      <c r="C80" s="451" t="s">
        <v>375</v>
      </c>
      <c r="D80" s="451"/>
      <c r="E80" s="451"/>
      <c r="F80" s="451"/>
      <c r="G80" s="78"/>
      <c r="H80" s="78"/>
      <c r="I80" s="78" t="s">
        <v>375</v>
      </c>
      <c r="J80" s="78"/>
      <c r="K80" s="78"/>
      <c r="L80" s="78"/>
      <c r="M80" s="78"/>
    </row>
    <row r="81" spans="1:15" ht="15.75">
      <c r="A81" s="453">
        <v>71</v>
      </c>
      <c r="B81" s="57" t="s">
        <v>84</v>
      </c>
      <c r="C81" s="33"/>
      <c r="D81" s="33"/>
      <c r="E81" s="33"/>
      <c r="F81" s="33"/>
      <c r="G81" s="38"/>
      <c r="H81" s="38"/>
      <c r="I81" s="38"/>
      <c r="J81" s="38"/>
      <c r="K81" s="38"/>
      <c r="L81" s="38"/>
      <c r="M81" s="38"/>
    </row>
    <row r="82" spans="1:15" ht="15.75">
      <c r="A82" s="54">
        <v>72</v>
      </c>
      <c r="B82" s="61" t="s">
        <v>85</v>
      </c>
      <c r="C82" s="60"/>
      <c r="D82" s="60"/>
      <c r="E82" s="60"/>
      <c r="F82" s="60"/>
      <c r="G82" s="62"/>
      <c r="H82" s="62"/>
      <c r="I82" s="62"/>
      <c r="J82" s="62"/>
      <c r="K82" s="62"/>
      <c r="L82" s="62"/>
      <c r="M82" s="62"/>
    </row>
    <row r="83" spans="1:15" ht="15.75">
      <c r="A83" s="72">
        <v>73</v>
      </c>
      <c r="B83" s="77" t="s">
        <v>86</v>
      </c>
      <c r="C83" s="451" t="s">
        <v>375</v>
      </c>
      <c r="D83" s="101"/>
      <c r="E83" s="101"/>
      <c r="F83" s="101"/>
      <c r="G83" s="143"/>
      <c r="H83" s="143"/>
      <c r="I83" s="78" t="s">
        <v>375</v>
      </c>
      <c r="J83" s="143"/>
      <c r="K83" s="143"/>
      <c r="L83" s="78"/>
      <c r="M83" s="78"/>
    </row>
    <row r="84" spans="1:15" ht="15.75">
      <c r="A84" s="72">
        <v>74</v>
      </c>
      <c r="B84" s="77" t="s">
        <v>87</v>
      </c>
      <c r="C84" s="235"/>
      <c r="D84" s="101" t="s">
        <v>375</v>
      </c>
      <c r="E84" s="235"/>
      <c r="F84" s="235"/>
      <c r="G84" s="235"/>
      <c r="H84" s="235"/>
      <c r="I84" s="235"/>
      <c r="J84" s="235"/>
      <c r="K84" s="101" t="s">
        <v>375</v>
      </c>
      <c r="L84" s="411"/>
      <c r="M84" s="411"/>
    </row>
    <row r="85" spans="1:15" ht="15.75">
      <c r="A85" s="72">
        <v>75</v>
      </c>
      <c r="B85" s="77" t="s">
        <v>88</v>
      </c>
      <c r="C85" s="451" t="s">
        <v>375</v>
      </c>
      <c r="D85" s="451"/>
      <c r="E85" s="451"/>
      <c r="F85" s="451"/>
      <c r="G85" s="78"/>
      <c r="H85" s="78"/>
      <c r="I85" s="78" t="s">
        <v>375</v>
      </c>
      <c r="J85" s="78"/>
      <c r="K85" s="78"/>
      <c r="L85" s="78"/>
      <c r="M85" s="78"/>
    </row>
    <row r="86" spans="1:15" ht="15.75">
      <c r="A86" s="72">
        <v>76</v>
      </c>
      <c r="B86" s="77" t="s">
        <v>89</v>
      </c>
      <c r="C86" s="113" t="s">
        <v>375</v>
      </c>
      <c r="D86" s="113"/>
      <c r="E86" s="113"/>
      <c r="F86" s="113"/>
      <c r="G86" s="113"/>
      <c r="H86" s="113"/>
      <c r="I86" s="113"/>
      <c r="J86" s="113"/>
      <c r="K86" s="114" t="s">
        <v>375</v>
      </c>
      <c r="L86" s="113">
        <v>1</v>
      </c>
      <c r="M86" s="113">
        <v>0</v>
      </c>
    </row>
    <row r="87" spans="1:15" ht="15.75">
      <c r="A87" s="72">
        <v>77</v>
      </c>
      <c r="B87" s="77" t="s">
        <v>90</v>
      </c>
      <c r="C87" s="451" t="s">
        <v>375</v>
      </c>
      <c r="D87" s="451"/>
      <c r="E87" s="451"/>
      <c r="F87" s="451"/>
      <c r="G87" s="78"/>
      <c r="H87" s="78"/>
      <c r="I87" s="62"/>
      <c r="J87" s="62"/>
      <c r="K87" s="62"/>
      <c r="L87" s="62"/>
      <c r="M87" s="62"/>
    </row>
    <row r="88" spans="1:15" ht="15.75">
      <c r="A88" s="72">
        <v>78</v>
      </c>
      <c r="B88" s="77" t="s">
        <v>91</v>
      </c>
      <c r="C88" s="451" t="s">
        <v>375</v>
      </c>
      <c r="D88" s="451"/>
      <c r="E88" s="451"/>
      <c r="F88" s="451"/>
      <c r="G88" s="78"/>
      <c r="H88" s="78"/>
      <c r="I88" s="451"/>
      <c r="J88" s="78"/>
      <c r="K88" s="78" t="s">
        <v>375</v>
      </c>
      <c r="L88" s="62"/>
      <c r="M88" s="62"/>
      <c r="N88" s="44"/>
      <c r="O88" s="11"/>
    </row>
    <row r="89" spans="1:15" ht="94.5">
      <c r="A89" s="72">
        <v>79</v>
      </c>
      <c r="B89" s="77" t="s">
        <v>92</v>
      </c>
      <c r="C89" s="451"/>
      <c r="D89" s="451"/>
      <c r="E89" s="77" t="s">
        <v>1522</v>
      </c>
      <c r="F89" s="60" t="s">
        <v>253</v>
      </c>
      <c r="G89" s="60">
        <v>100</v>
      </c>
      <c r="H89" s="60">
        <v>100</v>
      </c>
      <c r="I89" s="451"/>
      <c r="J89" s="451"/>
      <c r="K89" s="78" t="s">
        <v>375</v>
      </c>
      <c r="L89" s="451">
        <v>2</v>
      </c>
      <c r="M89" s="451">
        <v>2</v>
      </c>
    </row>
    <row r="90" spans="1:15" ht="15.75">
      <c r="A90" s="72">
        <v>80</v>
      </c>
      <c r="B90" s="77" t="s">
        <v>93</v>
      </c>
      <c r="C90" s="451" t="s">
        <v>375</v>
      </c>
      <c r="D90" s="451"/>
      <c r="E90" s="451"/>
      <c r="F90" s="451"/>
      <c r="G90" s="78"/>
      <c r="H90" s="78"/>
      <c r="I90" s="451" t="s">
        <v>375</v>
      </c>
      <c r="J90" s="78"/>
      <c r="K90" s="78"/>
      <c r="L90" s="78"/>
      <c r="M90" s="78"/>
    </row>
    <row r="91" spans="1:15" ht="15.75">
      <c r="A91" s="54">
        <v>81</v>
      </c>
      <c r="B91" s="61" t="s">
        <v>94</v>
      </c>
      <c r="C91" s="60"/>
      <c r="D91" s="60"/>
      <c r="E91" s="60"/>
      <c r="F91" s="60"/>
      <c r="G91" s="60"/>
      <c r="H91" s="60"/>
      <c r="I91" s="60"/>
      <c r="J91" s="60"/>
      <c r="K91" s="60"/>
      <c r="L91" s="60"/>
      <c r="M91" s="60"/>
    </row>
    <row r="92" spans="1:15" ht="15.75">
      <c r="A92" s="72">
        <v>82</v>
      </c>
      <c r="B92" s="77" t="s">
        <v>95</v>
      </c>
      <c r="C92" s="451" t="s">
        <v>375</v>
      </c>
      <c r="D92" s="78"/>
      <c r="E92" s="78"/>
      <c r="F92" s="78"/>
      <c r="G92" s="78"/>
      <c r="H92" s="78"/>
      <c r="I92" s="451" t="s">
        <v>375</v>
      </c>
      <c r="J92" s="78"/>
      <c r="K92" s="78"/>
      <c r="L92" s="78"/>
      <c r="M92" s="78"/>
    </row>
    <row r="93" spans="1:15" ht="31.5">
      <c r="A93" s="72">
        <v>83</v>
      </c>
      <c r="B93" s="77" t="s">
        <v>96</v>
      </c>
      <c r="C93" s="451" t="s">
        <v>375</v>
      </c>
      <c r="D93" s="451"/>
      <c r="E93" s="451"/>
      <c r="F93" s="451"/>
      <c r="G93" s="78"/>
      <c r="H93" s="78"/>
      <c r="I93" s="78" t="s">
        <v>375</v>
      </c>
      <c r="J93" s="78"/>
      <c r="K93" s="78"/>
      <c r="L93" s="78"/>
      <c r="M93" s="78"/>
    </row>
    <row r="94" spans="1:15" ht="15.75">
      <c r="A94" s="453">
        <v>84</v>
      </c>
      <c r="B94" s="57" t="s">
        <v>97</v>
      </c>
      <c r="C94" s="38"/>
      <c r="D94" s="38"/>
      <c r="E94" s="38"/>
      <c r="F94" s="38"/>
      <c r="G94" s="38"/>
      <c r="H94" s="38"/>
      <c r="I94" s="38"/>
      <c r="J94" s="38"/>
      <c r="K94" s="38"/>
      <c r="L94" s="38"/>
      <c r="M94" s="38"/>
    </row>
    <row r="95" spans="1:15" ht="57.75" customHeight="1">
      <c r="A95" s="72">
        <v>85</v>
      </c>
      <c r="B95" s="77" t="s">
        <v>98</v>
      </c>
      <c r="C95" s="231" t="s">
        <v>375</v>
      </c>
      <c r="D95" s="231"/>
      <c r="E95" s="231"/>
      <c r="F95" s="231"/>
      <c r="G95" s="231"/>
      <c r="H95" s="231"/>
      <c r="I95" s="233" t="s">
        <v>375</v>
      </c>
      <c r="J95" s="72"/>
      <c r="K95" s="72"/>
      <c r="L95" s="72"/>
      <c r="M95" s="72"/>
    </row>
    <row r="99" spans="1:13" ht="15" customHeight="1">
      <c r="A99" s="43"/>
      <c r="B99" s="610"/>
      <c r="C99" s="610"/>
      <c r="D99" s="610"/>
      <c r="E99" s="610"/>
      <c r="F99" s="610"/>
      <c r="G99" s="610"/>
      <c r="H99" s="610"/>
      <c r="I99" s="610"/>
      <c r="J99" s="610"/>
      <c r="K99" s="610"/>
      <c r="L99" s="610"/>
      <c r="M99" s="610"/>
    </row>
    <row r="100" spans="1:13">
      <c r="A100" s="44"/>
      <c r="B100" s="11"/>
    </row>
  </sheetData>
  <autoFilter ref="A10:M95"/>
  <mergeCells count="15">
    <mergeCell ref="B99:M99"/>
    <mergeCell ref="A1:M1"/>
    <mergeCell ref="A2:A9"/>
    <mergeCell ref="B2:B9"/>
    <mergeCell ref="C2:M2"/>
    <mergeCell ref="C3:M3"/>
    <mergeCell ref="C4:M4"/>
    <mergeCell ref="C5:H5"/>
    <mergeCell ref="I5:K8"/>
    <mergeCell ref="L5:M8"/>
    <mergeCell ref="C6:C9"/>
    <mergeCell ref="D6:H6"/>
    <mergeCell ref="D7:H7"/>
    <mergeCell ref="D8:D9"/>
    <mergeCell ref="E8:H8"/>
  </mergeCells>
  <pageMargins left="0.7" right="0.7" top="0.75" bottom="0.75" header="0.3" footer="0.3"/>
  <pageSetup paperSize="9" firstPageNumber="2147483648"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zoomScale="70" zoomScaleNormal="70" workbookViewId="0">
      <pane xSplit="9" ySplit="18" topLeftCell="J19" activePane="bottomRight" state="frozen"/>
      <selection pane="topRight" activeCell="J1" sqref="J1"/>
      <selection pane="bottomLeft" activeCell="A19" sqref="A19"/>
      <selection pane="bottomRight" activeCell="E97" sqref="E97"/>
    </sheetView>
  </sheetViews>
  <sheetFormatPr defaultRowHeight="15"/>
  <cols>
    <col min="1" max="1" width="5.42578125" style="41" customWidth="1"/>
    <col min="2" max="2" width="44.7109375" style="41" customWidth="1"/>
    <col min="3" max="3" width="14.7109375" style="41" customWidth="1"/>
    <col min="4" max="4" width="15.140625" style="41" customWidth="1"/>
    <col min="5" max="5" width="9.28515625" style="41" customWidth="1"/>
    <col min="6" max="6" width="28.5703125" style="41" customWidth="1"/>
    <col min="7" max="7" width="100.7109375" style="41" customWidth="1"/>
    <col min="8" max="8" width="24.140625" style="46" customWidth="1"/>
    <col min="9" max="9" width="31" style="46" customWidth="1"/>
    <col min="10" max="10" width="19" style="507" customWidth="1"/>
  </cols>
  <sheetData>
    <row r="1" spans="1:12" ht="18.75">
      <c r="A1" s="612" t="s">
        <v>0</v>
      </c>
      <c r="B1" s="613"/>
      <c r="C1" s="613"/>
      <c r="D1" s="613"/>
      <c r="E1" s="613"/>
      <c r="F1" s="613"/>
      <c r="G1" s="613"/>
      <c r="H1" s="47"/>
    </row>
    <row r="2" spans="1:12" ht="15.75" customHeight="1">
      <c r="A2" s="601" t="s">
        <v>1</v>
      </c>
      <c r="B2" s="601" t="s">
        <v>2</v>
      </c>
      <c r="C2" s="587" t="s">
        <v>245</v>
      </c>
      <c r="D2" s="587"/>
      <c r="E2" s="587"/>
      <c r="F2" s="587"/>
      <c r="G2" s="587"/>
      <c r="H2" s="587"/>
      <c r="I2" s="587"/>
      <c r="J2" s="587"/>
    </row>
    <row r="3" spans="1:12" ht="51" customHeight="1">
      <c r="A3" s="601"/>
      <c r="B3" s="601"/>
      <c r="C3" s="588" t="s">
        <v>1428</v>
      </c>
      <c r="D3" s="588"/>
      <c r="E3" s="588"/>
      <c r="F3" s="588"/>
      <c r="G3" s="588"/>
      <c r="H3" s="588"/>
      <c r="I3" s="588"/>
      <c r="J3" s="588"/>
    </row>
    <row r="4" spans="1:12" ht="51.75" customHeight="1">
      <c r="A4" s="601"/>
      <c r="B4" s="601"/>
      <c r="C4" s="644" t="s">
        <v>246</v>
      </c>
      <c r="D4" s="644"/>
      <c r="E4" s="644"/>
      <c r="F4" s="644"/>
      <c r="G4" s="644"/>
      <c r="H4" s="644"/>
      <c r="I4" s="644"/>
      <c r="J4" s="644"/>
      <c r="K4" s="48"/>
      <c r="L4" s="48"/>
    </row>
    <row r="5" spans="1:12" ht="39.75" customHeight="1">
      <c r="A5" s="601"/>
      <c r="B5" s="601"/>
      <c r="C5" s="645" t="s">
        <v>111</v>
      </c>
      <c r="D5" s="646"/>
      <c r="E5" s="594" t="s">
        <v>7</v>
      </c>
      <c r="F5" s="595"/>
      <c r="G5" s="596"/>
      <c r="H5" s="645" t="s">
        <v>1429</v>
      </c>
      <c r="I5" s="647"/>
      <c r="J5" s="719" t="s">
        <v>1430</v>
      </c>
      <c r="K5" s="48"/>
      <c r="L5" s="48"/>
    </row>
    <row r="6" spans="1:12" ht="41.25" customHeight="1">
      <c r="A6" s="601"/>
      <c r="B6" s="601"/>
      <c r="C6" s="648"/>
      <c r="D6" s="649"/>
      <c r="E6" s="597" t="s">
        <v>8</v>
      </c>
      <c r="F6" s="597" t="s">
        <v>236</v>
      </c>
      <c r="G6" s="7" t="s">
        <v>9</v>
      </c>
      <c r="H6" s="597" t="s">
        <v>191</v>
      </c>
      <c r="I6" s="597" t="s">
        <v>247</v>
      </c>
      <c r="J6" s="720"/>
      <c r="K6" s="48"/>
      <c r="L6" s="48"/>
    </row>
    <row r="7" spans="1:12" ht="36.75" customHeight="1">
      <c r="A7" s="601"/>
      <c r="B7" s="601"/>
      <c r="C7" s="444" t="s">
        <v>8</v>
      </c>
      <c r="D7" s="443" t="s">
        <v>9</v>
      </c>
      <c r="E7" s="598"/>
      <c r="F7" s="598"/>
      <c r="G7" s="444" t="s">
        <v>248</v>
      </c>
      <c r="H7" s="598"/>
      <c r="I7" s="598"/>
      <c r="J7" s="721"/>
      <c r="K7" s="48"/>
      <c r="L7" s="48"/>
    </row>
    <row r="8" spans="1:12" ht="15.75">
      <c r="A8" s="450">
        <v>1</v>
      </c>
      <c r="B8" s="450">
        <v>2</v>
      </c>
      <c r="C8" s="450">
        <v>3</v>
      </c>
      <c r="D8" s="318">
        <v>4</v>
      </c>
      <c r="E8" s="141">
        <v>5</v>
      </c>
      <c r="F8" s="141">
        <v>6</v>
      </c>
      <c r="G8" s="450">
        <v>7</v>
      </c>
      <c r="H8" s="141">
        <v>8</v>
      </c>
      <c r="I8" s="141">
        <v>9</v>
      </c>
      <c r="J8" s="508">
        <v>10</v>
      </c>
      <c r="K8" s="48"/>
      <c r="L8" s="48"/>
    </row>
    <row r="9" spans="1:12" ht="15.75">
      <c r="A9" s="453">
        <v>1</v>
      </c>
      <c r="B9" s="57" t="s">
        <v>13</v>
      </c>
      <c r="C9" s="33"/>
      <c r="D9" s="33"/>
      <c r="E9" s="33"/>
      <c r="F9" s="33"/>
      <c r="G9" s="57"/>
      <c r="H9" s="33"/>
      <c r="I9" s="38"/>
      <c r="J9" s="509"/>
      <c r="K9" s="48"/>
      <c r="L9" s="48"/>
    </row>
    <row r="10" spans="1:12" s="18" customFormat="1" ht="47.25">
      <c r="A10" s="72">
        <v>2</v>
      </c>
      <c r="B10" s="77" t="s">
        <v>14</v>
      </c>
      <c r="C10" s="451"/>
      <c r="D10" s="451" t="s">
        <v>375</v>
      </c>
      <c r="E10" s="451"/>
      <c r="F10" s="77"/>
      <c r="G10" s="77" t="s">
        <v>1148</v>
      </c>
      <c r="H10" s="451">
        <v>3</v>
      </c>
      <c r="I10" s="451">
        <v>3</v>
      </c>
      <c r="J10" s="513">
        <f>I10/H10*100</f>
        <v>100</v>
      </c>
      <c r="K10" s="48"/>
      <c r="L10" s="48"/>
    </row>
    <row r="11" spans="1:12" ht="33.75" customHeight="1">
      <c r="A11" s="72">
        <v>3</v>
      </c>
      <c r="B11" s="77" t="s">
        <v>15</v>
      </c>
      <c r="C11" s="451"/>
      <c r="D11" s="451" t="s">
        <v>375</v>
      </c>
      <c r="E11" s="451"/>
      <c r="F11" s="77"/>
      <c r="G11" s="77" t="s">
        <v>1153</v>
      </c>
      <c r="H11" s="451">
        <v>28</v>
      </c>
      <c r="I11" s="451">
        <v>28</v>
      </c>
      <c r="J11" s="513">
        <f>I11/H11*100</f>
        <v>100</v>
      </c>
      <c r="K11" s="48"/>
      <c r="L11" s="48"/>
    </row>
    <row r="12" spans="1:12" ht="15.75">
      <c r="A12" s="54">
        <v>4</v>
      </c>
      <c r="B12" s="61" t="s">
        <v>16</v>
      </c>
      <c r="C12" s="60"/>
      <c r="D12" s="60"/>
      <c r="E12" s="60"/>
      <c r="F12" s="61"/>
      <c r="G12" s="61"/>
      <c r="H12" s="60"/>
      <c r="I12" s="62"/>
      <c r="J12" s="509"/>
      <c r="K12" s="48"/>
      <c r="L12" s="48"/>
    </row>
    <row r="13" spans="1:12" ht="48" customHeight="1">
      <c r="A13" s="72">
        <v>5</v>
      </c>
      <c r="B13" s="77" t="s">
        <v>17</v>
      </c>
      <c r="C13" s="451"/>
      <c r="D13" s="451" t="s">
        <v>375</v>
      </c>
      <c r="E13" s="451"/>
      <c r="F13" s="77"/>
      <c r="G13" s="77" t="s">
        <v>1431</v>
      </c>
      <c r="H13" s="451">
        <v>14</v>
      </c>
      <c r="I13" s="451">
        <v>0</v>
      </c>
      <c r="J13" s="513">
        <f t="shared" ref="J13:J15" si="0">I13/H13*100</f>
        <v>0</v>
      </c>
      <c r="K13" s="48"/>
      <c r="L13" s="48"/>
    </row>
    <row r="14" spans="1:12" ht="15.75">
      <c r="A14" s="72">
        <v>6</v>
      </c>
      <c r="B14" s="77" t="s">
        <v>18</v>
      </c>
      <c r="C14" s="451" t="s">
        <v>375</v>
      </c>
      <c r="D14" s="451"/>
      <c r="E14" s="451" t="s">
        <v>375</v>
      </c>
      <c r="F14" s="77"/>
      <c r="G14" s="77"/>
      <c r="H14" s="451">
        <v>1539</v>
      </c>
      <c r="I14" s="451">
        <v>0</v>
      </c>
      <c r="J14" s="513">
        <f t="shared" si="0"/>
        <v>0</v>
      </c>
      <c r="K14" s="48"/>
      <c r="L14" s="48"/>
    </row>
    <row r="15" spans="1:12" ht="15.75">
      <c r="A15" s="72">
        <v>7</v>
      </c>
      <c r="B15" s="77" t="s">
        <v>19</v>
      </c>
      <c r="C15" s="451"/>
      <c r="D15" s="451" t="s">
        <v>375</v>
      </c>
      <c r="E15" s="451" t="s">
        <v>375</v>
      </c>
      <c r="F15" s="77"/>
      <c r="G15" s="77"/>
      <c r="H15" s="451">
        <v>15</v>
      </c>
      <c r="I15" s="451">
        <v>1</v>
      </c>
      <c r="J15" s="513">
        <f t="shared" si="0"/>
        <v>6.666666666666667</v>
      </c>
      <c r="K15" s="48"/>
      <c r="L15" s="48"/>
    </row>
    <row r="16" spans="1:12" ht="15.75">
      <c r="A16" s="453">
        <v>8</v>
      </c>
      <c r="B16" s="57" t="s">
        <v>20</v>
      </c>
      <c r="C16" s="33"/>
      <c r="D16" s="33"/>
      <c r="E16" s="33"/>
      <c r="F16" s="57"/>
      <c r="G16" s="57"/>
      <c r="H16" s="33"/>
      <c r="I16" s="38"/>
      <c r="J16" s="509"/>
      <c r="K16" s="48"/>
      <c r="L16" s="48"/>
    </row>
    <row r="17" spans="1:12" ht="15.75">
      <c r="A17" s="453">
        <v>9</v>
      </c>
      <c r="B17" s="57" t="s">
        <v>21</v>
      </c>
      <c r="C17" s="33"/>
      <c r="D17" s="33"/>
      <c r="E17" s="33"/>
      <c r="F17" s="57"/>
      <c r="G17" s="57"/>
      <c r="H17" s="33"/>
      <c r="I17" s="38"/>
      <c r="J17" s="509"/>
      <c r="K17" s="48"/>
      <c r="L17" s="48"/>
    </row>
    <row r="18" spans="1:12" ht="78.75">
      <c r="A18" s="72">
        <v>10</v>
      </c>
      <c r="B18" s="77" t="s">
        <v>22</v>
      </c>
      <c r="C18" s="451"/>
      <c r="D18" s="451" t="s">
        <v>375</v>
      </c>
      <c r="E18" s="451"/>
      <c r="F18" s="77"/>
      <c r="G18" s="77" t="s">
        <v>1149</v>
      </c>
      <c r="H18" s="451">
        <v>17</v>
      </c>
      <c r="I18" s="451">
        <v>1</v>
      </c>
      <c r="J18" s="513">
        <f t="shared" ref="J18:J19" si="1">I18/H18*100</f>
        <v>5.8823529411764701</v>
      </c>
      <c r="K18" s="48"/>
      <c r="L18" s="48"/>
    </row>
    <row r="19" spans="1:12" ht="15.75">
      <c r="A19" s="72">
        <v>11</v>
      </c>
      <c r="B19" s="77" t="s">
        <v>23</v>
      </c>
      <c r="C19" s="451" t="s">
        <v>375</v>
      </c>
      <c r="D19" s="451"/>
      <c r="E19" s="451"/>
      <c r="F19" s="77"/>
      <c r="G19" s="77"/>
      <c r="H19" s="451">
        <v>5</v>
      </c>
      <c r="I19" s="451">
        <v>5</v>
      </c>
      <c r="J19" s="513">
        <f t="shared" si="1"/>
        <v>100</v>
      </c>
      <c r="K19" s="48"/>
      <c r="L19" s="48"/>
    </row>
    <row r="20" spans="1:12" ht="15.75">
      <c r="A20" s="453">
        <v>12</v>
      </c>
      <c r="B20" s="57" t="s">
        <v>24</v>
      </c>
      <c r="C20" s="33"/>
      <c r="D20" s="33"/>
      <c r="E20" s="33"/>
      <c r="F20" s="57"/>
      <c r="G20" s="57"/>
      <c r="H20" s="33"/>
      <c r="I20" s="38"/>
      <c r="J20" s="509"/>
      <c r="K20" s="48"/>
      <c r="L20" s="48"/>
    </row>
    <row r="21" spans="1:12" ht="110.25">
      <c r="A21" s="72">
        <v>13</v>
      </c>
      <c r="B21" s="77" t="s">
        <v>25</v>
      </c>
      <c r="C21" s="451"/>
      <c r="D21" s="451" t="s">
        <v>375</v>
      </c>
      <c r="E21" s="451"/>
      <c r="F21" s="77"/>
      <c r="G21" s="77" t="s">
        <v>1150</v>
      </c>
      <c r="H21" s="451" t="s">
        <v>1151</v>
      </c>
      <c r="I21" s="451" t="s">
        <v>1145</v>
      </c>
      <c r="J21" s="513">
        <f>I21/H21*100</f>
        <v>0</v>
      </c>
      <c r="K21" s="48"/>
      <c r="L21" s="48"/>
    </row>
    <row r="22" spans="1:12" ht="15.75">
      <c r="A22" s="453">
        <v>14</v>
      </c>
      <c r="B22" s="57" t="s">
        <v>26</v>
      </c>
      <c r="C22" s="33"/>
      <c r="D22" s="33"/>
      <c r="E22" s="33"/>
      <c r="F22" s="57"/>
      <c r="G22" s="57"/>
      <c r="H22" s="33"/>
      <c r="I22" s="38"/>
      <c r="J22" s="509"/>
    </row>
    <row r="23" spans="1:12" ht="15.75">
      <c r="A23" s="72">
        <v>15</v>
      </c>
      <c r="B23" s="77" t="s">
        <v>27</v>
      </c>
      <c r="C23" s="451" t="s">
        <v>375</v>
      </c>
      <c r="D23" s="451"/>
      <c r="E23" s="451" t="s">
        <v>375</v>
      </c>
      <c r="F23" s="77"/>
      <c r="G23" s="77"/>
      <c r="H23" s="60"/>
      <c r="I23" s="62"/>
      <c r="J23" s="509"/>
    </row>
    <row r="24" spans="1:12" ht="15.75">
      <c r="A24" s="72">
        <v>16</v>
      </c>
      <c r="B24" s="77" t="s">
        <v>28</v>
      </c>
      <c r="C24" s="451"/>
      <c r="D24" s="451" t="s">
        <v>375</v>
      </c>
      <c r="E24" s="451" t="s">
        <v>375</v>
      </c>
      <c r="F24" s="77"/>
      <c r="G24" s="77"/>
      <c r="H24" s="451">
        <v>20</v>
      </c>
      <c r="I24" s="62"/>
      <c r="J24" s="513">
        <f>I24/H24*100</f>
        <v>0</v>
      </c>
    </row>
    <row r="25" spans="1:12" ht="15.75">
      <c r="A25" s="453">
        <v>17</v>
      </c>
      <c r="B25" s="57" t="s">
        <v>29</v>
      </c>
      <c r="C25" s="33"/>
      <c r="D25" s="33"/>
      <c r="E25" s="33"/>
      <c r="F25" s="57"/>
      <c r="G25" s="57"/>
      <c r="H25" s="33"/>
      <c r="I25" s="38"/>
      <c r="J25" s="509"/>
    </row>
    <row r="26" spans="1:12" ht="15.75">
      <c r="A26" s="453">
        <v>18</v>
      </c>
      <c r="B26" s="57" t="s">
        <v>30</v>
      </c>
      <c r="C26" s="33"/>
      <c r="D26" s="33"/>
      <c r="E26" s="33"/>
      <c r="F26" s="57"/>
      <c r="G26" s="57"/>
      <c r="H26" s="33"/>
      <c r="I26" s="38"/>
      <c r="J26" s="509"/>
    </row>
    <row r="27" spans="1:12" ht="15.75">
      <c r="A27" s="72">
        <v>19</v>
      </c>
      <c r="B27" s="77" t="s">
        <v>31</v>
      </c>
      <c r="C27" s="451" t="s">
        <v>375</v>
      </c>
      <c r="D27" s="451"/>
      <c r="E27" s="60"/>
      <c r="F27" s="61"/>
      <c r="G27" s="505"/>
      <c r="H27" s="60"/>
      <c r="I27" s="62"/>
      <c r="J27" s="509"/>
    </row>
    <row r="28" spans="1:12" ht="94.5">
      <c r="A28" s="72">
        <v>20</v>
      </c>
      <c r="B28" s="77" t="s">
        <v>32</v>
      </c>
      <c r="C28" s="451"/>
      <c r="D28" s="451" t="s">
        <v>375</v>
      </c>
      <c r="E28" s="451"/>
      <c r="F28" s="77"/>
      <c r="G28" s="83" t="s">
        <v>1154</v>
      </c>
      <c r="H28" s="451">
        <v>2</v>
      </c>
      <c r="I28" s="451">
        <v>0</v>
      </c>
      <c r="J28" s="513">
        <f t="shared" ref="J28:J29" si="2">I28/H28*100</f>
        <v>0</v>
      </c>
    </row>
    <row r="29" spans="1:12" ht="15.75">
      <c r="A29" s="72">
        <v>21</v>
      </c>
      <c r="B29" s="77" t="s">
        <v>33</v>
      </c>
      <c r="C29" s="451"/>
      <c r="D29" s="451" t="s">
        <v>375</v>
      </c>
      <c r="E29" s="451" t="s">
        <v>375</v>
      </c>
      <c r="F29" s="77"/>
      <c r="G29" s="77"/>
      <c r="H29" s="451">
        <v>108</v>
      </c>
      <c r="I29" s="78">
        <v>29</v>
      </c>
      <c r="J29" s="513">
        <f t="shared" si="2"/>
        <v>26.851851851851855</v>
      </c>
    </row>
    <row r="30" spans="1:12" ht="15.75">
      <c r="A30" s="72">
        <v>22</v>
      </c>
      <c r="B30" s="77" t="s">
        <v>34</v>
      </c>
      <c r="C30" s="451" t="s">
        <v>375</v>
      </c>
      <c r="D30" s="451"/>
      <c r="E30" s="451" t="s">
        <v>375</v>
      </c>
      <c r="F30" s="77"/>
      <c r="G30" s="77"/>
      <c r="H30" s="60"/>
      <c r="I30" s="62"/>
      <c r="J30" s="509"/>
    </row>
    <row r="31" spans="1:12" ht="15.75">
      <c r="A31" s="72">
        <v>23</v>
      </c>
      <c r="B31" s="77" t="s">
        <v>35</v>
      </c>
      <c r="C31" s="451" t="s">
        <v>375</v>
      </c>
      <c r="D31" s="451"/>
      <c r="E31" s="451" t="s">
        <v>375</v>
      </c>
      <c r="F31" s="77"/>
      <c r="G31" s="77"/>
      <c r="H31" s="60"/>
      <c r="I31" s="62"/>
      <c r="J31" s="509"/>
    </row>
    <row r="32" spans="1:12" ht="15.75">
      <c r="A32" s="54">
        <v>24</v>
      </c>
      <c r="B32" s="130" t="s">
        <v>37</v>
      </c>
      <c r="C32" s="54"/>
      <c r="D32" s="54"/>
      <c r="E32" s="54"/>
      <c r="F32" s="130"/>
      <c r="G32" s="130"/>
      <c r="H32" s="54"/>
      <c r="I32" s="62"/>
      <c r="J32" s="509"/>
    </row>
    <row r="33" spans="1:10" ht="16.5">
      <c r="A33" s="72">
        <v>25</v>
      </c>
      <c r="B33" s="77" t="s">
        <v>38</v>
      </c>
      <c r="C33" s="451"/>
      <c r="D33" s="451" t="s">
        <v>375</v>
      </c>
      <c r="E33" s="451" t="s">
        <v>375</v>
      </c>
      <c r="F33" s="77"/>
      <c r="G33" s="77"/>
      <c r="H33" s="60"/>
      <c r="I33" s="60"/>
      <c r="J33" s="510"/>
    </row>
    <row r="34" spans="1:10" ht="15.75">
      <c r="A34" s="72">
        <v>26</v>
      </c>
      <c r="B34" s="77" t="s">
        <v>39</v>
      </c>
      <c r="C34" s="451" t="s">
        <v>375</v>
      </c>
      <c r="D34" s="451"/>
      <c r="E34" s="451"/>
      <c r="F34" s="77"/>
      <c r="G34" s="77"/>
      <c r="H34" s="451">
        <v>61</v>
      </c>
      <c r="I34" s="78">
        <v>1</v>
      </c>
      <c r="J34" s="513">
        <f>I34/H34*100</f>
        <v>1.639344262295082</v>
      </c>
    </row>
    <row r="35" spans="1:10" ht="15.75">
      <c r="A35" s="54">
        <v>27</v>
      </c>
      <c r="B35" s="61" t="s">
        <v>40</v>
      </c>
      <c r="C35" s="60"/>
      <c r="D35" s="60"/>
      <c r="E35" s="60"/>
      <c r="F35" s="61"/>
      <c r="G35" s="61"/>
      <c r="H35" s="60"/>
      <c r="I35" s="62"/>
      <c r="J35" s="509"/>
    </row>
    <row r="36" spans="1:10" ht="15.75">
      <c r="A36" s="54">
        <v>28</v>
      </c>
      <c r="B36" s="61" t="s">
        <v>41</v>
      </c>
      <c r="C36" s="60"/>
      <c r="D36" s="60"/>
      <c r="E36" s="60"/>
      <c r="F36" s="61"/>
      <c r="G36" s="61"/>
      <c r="H36" s="60"/>
      <c r="I36" s="62"/>
      <c r="J36" s="509"/>
    </row>
    <row r="37" spans="1:10" ht="15.75">
      <c r="A37" s="72">
        <v>29</v>
      </c>
      <c r="B37" s="77" t="s">
        <v>42</v>
      </c>
      <c r="C37" s="451" t="s">
        <v>375</v>
      </c>
      <c r="D37" s="451"/>
      <c r="E37" s="451" t="s">
        <v>375</v>
      </c>
      <c r="F37" s="77"/>
      <c r="G37" s="77"/>
      <c r="H37" s="451">
        <v>39</v>
      </c>
      <c r="I37" s="60"/>
      <c r="J37" s="513">
        <f>I37/H37*100</f>
        <v>0</v>
      </c>
    </row>
    <row r="38" spans="1:10" ht="16.5">
      <c r="A38" s="72">
        <v>30</v>
      </c>
      <c r="B38" s="77" t="s">
        <v>43</v>
      </c>
      <c r="C38" s="451" t="s">
        <v>375</v>
      </c>
      <c r="D38" s="451"/>
      <c r="E38" s="451" t="s">
        <v>375</v>
      </c>
      <c r="F38" s="77"/>
      <c r="G38" s="77"/>
      <c r="H38" s="60"/>
      <c r="I38" s="60"/>
      <c r="J38" s="510"/>
    </row>
    <row r="39" spans="1:10" ht="78.75">
      <c r="A39" s="72">
        <v>31</v>
      </c>
      <c r="B39" s="77" t="s">
        <v>44</v>
      </c>
      <c r="C39" s="451"/>
      <c r="D39" s="451" t="s">
        <v>375</v>
      </c>
      <c r="E39" s="451"/>
      <c r="F39" s="77"/>
      <c r="G39" s="77" t="s">
        <v>1152</v>
      </c>
      <c r="H39" s="451">
        <v>24</v>
      </c>
      <c r="I39" s="451">
        <v>24</v>
      </c>
      <c r="J39" s="513">
        <f>I39/H39*100</f>
        <v>100</v>
      </c>
    </row>
    <row r="40" spans="1:10" ht="15.75">
      <c r="A40" s="453">
        <v>32</v>
      </c>
      <c r="B40" s="57" t="s">
        <v>45</v>
      </c>
      <c r="C40" s="33"/>
      <c r="D40" s="33"/>
      <c r="E40" s="33"/>
      <c r="F40" s="57"/>
      <c r="G40" s="57"/>
      <c r="H40" s="33"/>
      <c r="I40" s="38"/>
      <c r="J40" s="509"/>
    </row>
    <row r="41" spans="1:10" ht="15.75">
      <c r="A41" s="72">
        <v>33</v>
      </c>
      <c r="B41" s="77" t="s">
        <v>46</v>
      </c>
      <c r="C41" s="451"/>
      <c r="D41" s="451" t="s">
        <v>375</v>
      </c>
      <c r="E41" s="451" t="s">
        <v>375</v>
      </c>
      <c r="F41" s="77"/>
      <c r="G41" s="77"/>
      <c r="H41" s="149">
        <v>27</v>
      </c>
      <c r="I41" s="149">
        <v>18</v>
      </c>
      <c r="J41" s="513">
        <f>I41/H41*100</f>
        <v>66.666666666666657</v>
      </c>
    </row>
    <row r="42" spans="1:10" ht="47.25">
      <c r="A42" s="72">
        <v>34</v>
      </c>
      <c r="B42" s="77" t="s">
        <v>47</v>
      </c>
      <c r="C42" s="451"/>
      <c r="D42" s="451" t="s">
        <v>375</v>
      </c>
      <c r="E42" s="451"/>
      <c r="F42" s="77"/>
      <c r="G42" s="77" t="s">
        <v>314</v>
      </c>
      <c r="H42" s="60"/>
      <c r="I42" s="506">
        <v>2</v>
      </c>
      <c r="J42" s="509"/>
    </row>
    <row r="43" spans="1:10" ht="15.75">
      <c r="A43" s="72">
        <v>35</v>
      </c>
      <c r="B43" s="77" t="s">
        <v>48</v>
      </c>
      <c r="C43" s="72"/>
      <c r="D43" s="72" t="s">
        <v>375</v>
      </c>
      <c r="E43" s="451" t="s">
        <v>375</v>
      </c>
      <c r="F43" s="77"/>
      <c r="G43" s="77"/>
      <c r="H43" s="451">
        <v>20</v>
      </c>
      <c r="I43" s="451">
        <v>3</v>
      </c>
      <c r="J43" s="513">
        <f>I43/H43*100</f>
        <v>15</v>
      </c>
    </row>
    <row r="44" spans="1:10" ht="15.75">
      <c r="A44" s="453">
        <v>36</v>
      </c>
      <c r="B44" s="57" t="s">
        <v>49</v>
      </c>
      <c r="C44" s="33"/>
      <c r="D44" s="33"/>
      <c r="E44" s="33"/>
      <c r="F44" s="57"/>
      <c r="G44" s="57"/>
      <c r="H44" s="33"/>
      <c r="I44" s="33"/>
      <c r="J44" s="509"/>
    </row>
    <row r="45" spans="1:10" ht="110.25">
      <c r="A45" s="72">
        <v>37</v>
      </c>
      <c r="B45" s="77" t="s">
        <v>50</v>
      </c>
      <c r="C45" s="60"/>
      <c r="D45" s="60"/>
      <c r="E45" s="451"/>
      <c r="F45" s="77"/>
      <c r="G45" s="61" t="s">
        <v>1155</v>
      </c>
      <c r="H45" s="60"/>
      <c r="I45" s="62"/>
      <c r="J45" s="509"/>
    </row>
    <row r="46" spans="1:10" ht="16.5">
      <c r="A46" s="72">
        <v>38</v>
      </c>
      <c r="B46" s="77" t="s">
        <v>51</v>
      </c>
      <c r="C46" s="451"/>
      <c r="D46" s="451" t="s">
        <v>375</v>
      </c>
      <c r="E46" s="451"/>
      <c r="F46" s="61" t="s">
        <v>350</v>
      </c>
      <c r="G46" s="77"/>
      <c r="H46" s="60"/>
      <c r="I46" s="60"/>
      <c r="J46" s="510"/>
    </row>
    <row r="47" spans="1:10" ht="15.75">
      <c r="A47" s="72">
        <v>39</v>
      </c>
      <c r="B47" s="77" t="s">
        <v>52</v>
      </c>
      <c r="C47" s="101" t="s">
        <v>375</v>
      </c>
      <c r="D47" s="101"/>
      <c r="E47" s="101" t="s">
        <v>375</v>
      </c>
      <c r="F47" s="133"/>
      <c r="G47" s="133"/>
      <c r="H47" s="101">
        <v>30</v>
      </c>
      <c r="I47" s="317"/>
      <c r="J47" s="513">
        <f>I47/H47*100</f>
        <v>0</v>
      </c>
    </row>
    <row r="48" spans="1:10" ht="15.75">
      <c r="A48" s="72">
        <v>40</v>
      </c>
      <c r="B48" s="77" t="s">
        <v>53</v>
      </c>
      <c r="C48" s="451" t="s">
        <v>375</v>
      </c>
      <c r="D48" s="451"/>
      <c r="E48" s="60"/>
      <c r="F48" s="61"/>
      <c r="G48" s="61"/>
      <c r="H48" s="60"/>
      <c r="I48" s="62"/>
      <c r="J48" s="509"/>
    </row>
    <row r="49" spans="1:10" ht="15.75">
      <c r="A49" s="72">
        <v>41</v>
      </c>
      <c r="B49" s="77" t="s">
        <v>54</v>
      </c>
      <c r="C49" s="451" t="s">
        <v>375</v>
      </c>
      <c r="D49" s="451"/>
      <c r="E49" s="451" t="s">
        <v>375</v>
      </c>
      <c r="F49" s="77"/>
      <c r="G49" s="77"/>
      <c r="H49" s="451">
        <v>11</v>
      </c>
      <c r="I49" s="60"/>
      <c r="J49" s="513">
        <f t="shared" ref="J49:J51" si="3">I49/H49*100</f>
        <v>0</v>
      </c>
    </row>
    <row r="50" spans="1:10" ht="47.25">
      <c r="A50" s="72">
        <v>42</v>
      </c>
      <c r="B50" s="77" t="s">
        <v>55</v>
      </c>
      <c r="C50" s="451"/>
      <c r="D50" s="451" t="s">
        <v>375</v>
      </c>
      <c r="E50" s="451"/>
      <c r="F50" s="77"/>
      <c r="G50" s="77" t="s">
        <v>401</v>
      </c>
      <c r="H50" s="451">
        <v>5</v>
      </c>
      <c r="I50" s="78">
        <v>1</v>
      </c>
      <c r="J50" s="513">
        <f t="shared" si="3"/>
        <v>20</v>
      </c>
    </row>
    <row r="51" spans="1:10" ht="15.75">
      <c r="A51" s="72">
        <v>43</v>
      </c>
      <c r="B51" s="77" t="s">
        <v>56</v>
      </c>
      <c r="C51" s="451" t="s">
        <v>375</v>
      </c>
      <c r="D51" s="451"/>
      <c r="E51" s="451" t="s">
        <v>375</v>
      </c>
      <c r="F51" s="77"/>
      <c r="G51" s="77"/>
      <c r="H51" s="451">
        <v>15</v>
      </c>
      <c r="I51" s="62"/>
      <c r="J51" s="513">
        <f t="shared" si="3"/>
        <v>0</v>
      </c>
    </row>
    <row r="52" spans="1:10" ht="15.75">
      <c r="A52" s="72">
        <v>44</v>
      </c>
      <c r="B52" s="77" t="s">
        <v>57</v>
      </c>
      <c r="C52" s="451"/>
      <c r="D52" s="451" t="s">
        <v>375</v>
      </c>
      <c r="E52" s="451"/>
      <c r="F52" s="77"/>
      <c r="G52" s="61" t="s">
        <v>597</v>
      </c>
      <c r="H52" s="60"/>
      <c r="I52" s="451">
        <v>8</v>
      </c>
      <c r="J52" s="509"/>
    </row>
    <row r="53" spans="1:10" ht="15.75">
      <c r="A53" s="72">
        <v>45</v>
      </c>
      <c r="B53" s="77" t="s">
        <v>58</v>
      </c>
      <c r="C53" s="451" t="s">
        <v>375</v>
      </c>
      <c r="D53" s="451"/>
      <c r="E53" s="451" t="s">
        <v>375</v>
      </c>
      <c r="F53" s="77"/>
      <c r="G53" s="77"/>
      <c r="H53" s="451">
        <v>41</v>
      </c>
      <c r="I53" s="78">
        <v>14</v>
      </c>
      <c r="J53" s="513">
        <f t="shared" ref="J53:J55" si="4">I53/H53*100</f>
        <v>34.146341463414636</v>
      </c>
    </row>
    <row r="54" spans="1:10" ht="15.75">
      <c r="A54" s="72">
        <v>46</v>
      </c>
      <c r="B54" s="77" t="s">
        <v>59</v>
      </c>
      <c r="C54" s="451"/>
      <c r="D54" s="451" t="s">
        <v>375</v>
      </c>
      <c r="E54" s="451" t="s">
        <v>375</v>
      </c>
      <c r="F54" s="77"/>
      <c r="G54" s="77"/>
      <c r="H54" s="451">
        <v>50</v>
      </c>
      <c r="I54" s="451">
        <v>0</v>
      </c>
      <c r="J54" s="513">
        <f t="shared" si="4"/>
        <v>0</v>
      </c>
    </row>
    <row r="55" spans="1:10" ht="15.75">
      <c r="A55" s="72">
        <v>47</v>
      </c>
      <c r="B55" s="77" t="s">
        <v>60</v>
      </c>
      <c r="C55" s="451"/>
      <c r="D55" s="451" t="s">
        <v>375</v>
      </c>
      <c r="E55" s="451"/>
      <c r="F55" s="77"/>
      <c r="G55" s="77" t="s">
        <v>456</v>
      </c>
      <c r="H55" s="451">
        <v>40</v>
      </c>
      <c r="I55" s="451">
        <v>18</v>
      </c>
      <c r="J55" s="513">
        <f t="shared" si="4"/>
        <v>45</v>
      </c>
    </row>
    <row r="56" spans="1:10" ht="15.75">
      <c r="A56" s="54">
        <v>48</v>
      </c>
      <c r="B56" s="61" t="s">
        <v>61</v>
      </c>
      <c r="C56" s="60"/>
      <c r="D56" s="60"/>
      <c r="E56" s="60"/>
      <c r="F56" s="61"/>
      <c r="G56" s="61"/>
      <c r="H56" s="208"/>
      <c r="I56" s="62"/>
      <c r="J56" s="509"/>
    </row>
    <row r="57" spans="1:10" ht="15.75">
      <c r="A57" s="72">
        <v>49</v>
      </c>
      <c r="B57" s="77" t="s">
        <v>62</v>
      </c>
      <c r="C57" s="451"/>
      <c r="D57" s="451" t="s">
        <v>375</v>
      </c>
      <c r="E57" s="451" t="s">
        <v>375</v>
      </c>
      <c r="F57" s="77"/>
      <c r="G57" s="77"/>
      <c r="H57" s="451">
        <v>36</v>
      </c>
      <c r="I57" s="60"/>
      <c r="J57" s="513">
        <f>I57/H57*100</f>
        <v>0</v>
      </c>
    </row>
    <row r="58" spans="1:10" ht="15.75">
      <c r="A58" s="72">
        <v>50</v>
      </c>
      <c r="B58" s="77" t="s">
        <v>63</v>
      </c>
      <c r="C58" s="451" t="s">
        <v>375</v>
      </c>
      <c r="D58" s="451"/>
      <c r="E58" s="451" t="s">
        <v>375</v>
      </c>
      <c r="F58" s="77"/>
      <c r="G58" s="77"/>
      <c r="H58" s="60"/>
      <c r="I58" s="62"/>
      <c r="J58" s="509"/>
    </row>
    <row r="59" spans="1:10" ht="15.75">
      <c r="A59" s="72">
        <v>51</v>
      </c>
      <c r="B59" s="77" t="s">
        <v>64</v>
      </c>
      <c r="C59" s="451"/>
      <c r="D59" s="451" t="s">
        <v>375</v>
      </c>
      <c r="E59" s="451" t="s">
        <v>375</v>
      </c>
      <c r="F59" s="77"/>
      <c r="G59" s="77"/>
      <c r="H59" s="451">
        <v>6</v>
      </c>
      <c r="I59" s="451">
        <v>1</v>
      </c>
      <c r="J59" s="513">
        <f>I59/H59*100</f>
        <v>16.666666666666664</v>
      </c>
    </row>
    <row r="60" spans="1:10" ht="15.75">
      <c r="A60" s="72">
        <v>52</v>
      </c>
      <c r="B60" s="77" t="s">
        <v>65</v>
      </c>
      <c r="C60" s="451"/>
      <c r="D60" s="451" t="s">
        <v>375</v>
      </c>
      <c r="E60" s="451" t="s">
        <v>375</v>
      </c>
      <c r="F60" s="77"/>
      <c r="G60" s="433"/>
      <c r="H60" s="60">
        <v>0</v>
      </c>
      <c r="I60" s="60">
        <v>0</v>
      </c>
      <c r="J60" s="509"/>
    </row>
    <row r="61" spans="1:10" ht="15.75">
      <c r="A61" s="72">
        <v>53</v>
      </c>
      <c r="B61" s="77" t="s">
        <v>66</v>
      </c>
      <c r="C61" s="530" t="s">
        <v>375</v>
      </c>
      <c r="D61" s="530"/>
      <c r="E61" s="60"/>
      <c r="F61" s="61"/>
      <c r="G61" s="61" t="s">
        <v>124</v>
      </c>
      <c r="H61" s="530">
        <v>72</v>
      </c>
      <c r="I61" s="78">
        <v>0</v>
      </c>
      <c r="J61" s="513">
        <f>I61/H61*100</f>
        <v>0</v>
      </c>
    </row>
    <row r="62" spans="1:10" ht="15.75">
      <c r="A62" s="72">
        <v>54</v>
      </c>
      <c r="B62" s="77" t="s">
        <v>67</v>
      </c>
      <c r="C62" s="451" t="s">
        <v>375</v>
      </c>
      <c r="D62" s="451"/>
      <c r="E62" s="451" t="s">
        <v>375</v>
      </c>
      <c r="F62" s="77"/>
      <c r="G62" s="77"/>
      <c r="H62" s="451">
        <v>2</v>
      </c>
      <c r="I62" s="78">
        <v>0</v>
      </c>
      <c r="J62" s="513">
        <f>I62/H62*100</f>
        <v>0</v>
      </c>
    </row>
    <row r="63" spans="1:10" ht="31.5">
      <c r="A63" s="72">
        <v>55</v>
      </c>
      <c r="B63" s="77" t="s">
        <v>68</v>
      </c>
      <c r="C63" s="451"/>
      <c r="D63" s="451" t="s">
        <v>375</v>
      </c>
      <c r="E63" s="451" t="s">
        <v>375</v>
      </c>
      <c r="F63" s="77"/>
      <c r="G63" s="77" t="s">
        <v>740</v>
      </c>
      <c r="H63" s="60"/>
      <c r="I63" s="62"/>
      <c r="J63" s="509"/>
    </row>
    <row r="64" spans="1:10" ht="31.5">
      <c r="A64" s="72">
        <v>56</v>
      </c>
      <c r="B64" s="77" t="s">
        <v>69</v>
      </c>
      <c r="C64" s="451" t="s">
        <v>375</v>
      </c>
      <c r="D64" s="451"/>
      <c r="E64" s="451"/>
      <c r="F64" s="77"/>
      <c r="G64" s="77" t="s">
        <v>1432</v>
      </c>
      <c r="H64" s="72">
        <v>23</v>
      </c>
      <c r="I64" s="72">
        <v>2</v>
      </c>
      <c r="J64" s="513">
        <f t="shared" ref="J64:J66" si="5">I64/H64*100</f>
        <v>8.695652173913043</v>
      </c>
    </row>
    <row r="65" spans="1:10" ht="63">
      <c r="A65" s="89">
        <v>57</v>
      </c>
      <c r="B65" s="77" t="s">
        <v>70</v>
      </c>
      <c r="C65" s="451"/>
      <c r="D65" s="451" t="s">
        <v>375</v>
      </c>
      <c r="E65" s="451"/>
      <c r="F65" s="77"/>
      <c r="G65" s="83" t="s">
        <v>588</v>
      </c>
      <c r="H65" s="72">
        <v>37</v>
      </c>
      <c r="I65" s="72">
        <v>0</v>
      </c>
      <c r="J65" s="513">
        <f t="shared" si="5"/>
        <v>0</v>
      </c>
    </row>
    <row r="66" spans="1:10" ht="15.75">
      <c r="A66" s="89">
        <v>58</v>
      </c>
      <c r="B66" s="77" t="s">
        <v>71</v>
      </c>
      <c r="C66" s="451" t="s">
        <v>375</v>
      </c>
      <c r="D66" s="451"/>
      <c r="E66" s="451" t="s">
        <v>375</v>
      </c>
      <c r="F66" s="77"/>
      <c r="G66" s="77"/>
      <c r="H66" s="451">
        <v>21</v>
      </c>
      <c r="I66" s="451">
        <v>1</v>
      </c>
      <c r="J66" s="513">
        <f t="shared" si="5"/>
        <v>4.7619047619047619</v>
      </c>
    </row>
    <row r="67" spans="1:10" ht="15.75">
      <c r="A67" s="94">
        <v>59</v>
      </c>
      <c r="B67" s="61" t="s">
        <v>72</v>
      </c>
      <c r="C67" s="60"/>
      <c r="D67" s="60"/>
      <c r="E67" s="60"/>
      <c r="F67" s="61"/>
      <c r="G67" s="61"/>
      <c r="H67" s="60"/>
      <c r="I67" s="62"/>
      <c r="J67" s="509"/>
    </row>
    <row r="68" spans="1:10" ht="15.75">
      <c r="A68" s="94">
        <v>60</v>
      </c>
      <c r="B68" s="61" t="s">
        <v>73</v>
      </c>
      <c r="C68" s="60"/>
      <c r="D68" s="60"/>
      <c r="E68" s="60"/>
      <c r="F68" s="61"/>
      <c r="G68" s="61"/>
      <c r="H68" s="60"/>
      <c r="I68" s="62"/>
      <c r="J68" s="509"/>
    </row>
    <row r="69" spans="1:10" ht="15.75">
      <c r="A69" s="89">
        <v>61</v>
      </c>
      <c r="B69" s="77" t="s">
        <v>74</v>
      </c>
      <c r="C69" s="451"/>
      <c r="D69" s="451" t="s">
        <v>375</v>
      </c>
      <c r="E69" s="451" t="s">
        <v>375</v>
      </c>
      <c r="F69" s="77"/>
      <c r="G69" s="77"/>
      <c r="H69" s="451">
        <v>7</v>
      </c>
      <c r="I69" s="451">
        <v>0</v>
      </c>
      <c r="J69" s="513">
        <f>I69/H69*100</f>
        <v>0</v>
      </c>
    </row>
    <row r="70" spans="1:10" ht="16.5">
      <c r="A70" s="72">
        <v>62</v>
      </c>
      <c r="B70" s="77" t="s">
        <v>75</v>
      </c>
      <c r="C70" s="451" t="s">
        <v>375</v>
      </c>
      <c r="D70" s="451"/>
      <c r="E70" s="451" t="s">
        <v>375</v>
      </c>
      <c r="F70" s="77"/>
      <c r="G70" s="77"/>
      <c r="H70" s="60">
        <v>0</v>
      </c>
      <c r="I70" s="60">
        <v>0</v>
      </c>
      <c r="J70" s="510"/>
    </row>
    <row r="71" spans="1:10" ht="16.5">
      <c r="A71" s="451">
        <v>63</v>
      </c>
      <c r="B71" s="77" t="s">
        <v>76</v>
      </c>
      <c r="C71" s="451" t="s">
        <v>375</v>
      </c>
      <c r="D71" s="451"/>
      <c r="E71" s="451" t="s">
        <v>375</v>
      </c>
      <c r="F71" s="77"/>
      <c r="G71" s="77"/>
      <c r="H71" s="60"/>
      <c r="I71" s="60"/>
      <c r="J71" s="510"/>
    </row>
    <row r="72" spans="1:10" ht="15.75">
      <c r="A72" s="89">
        <v>64</v>
      </c>
      <c r="B72" s="77" t="s">
        <v>77</v>
      </c>
      <c r="C72" s="451" t="s">
        <v>375</v>
      </c>
      <c r="D72" s="451"/>
      <c r="E72" s="451" t="s">
        <v>375</v>
      </c>
      <c r="F72" s="77"/>
      <c r="G72" s="77"/>
      <c r="H72" s="451">
        <v>33</v>
      </c>
      <c r="I72" s="60"/>
      <c r="J72" s="513">
        <f>I72/H72*100</f>
        <v>0</v>
      </c>
    </row>
    <row r="73" spans="1:10" ht="15.75">
      <c r="A73" s="97">
        <v>65</v>
      </c>
      <c r="B73" s="57" t="s">
        <v>78</v>
      </c>
      <c r="C73" s="33"/>
      <c r="D73" s="33"/>
      <c r="E73" s="33"/>
      <c r="F73" s="57"/>
      <c r="G73" s="57"/>
      <c r="H73" s="33"/>
      <c r="I73" s="38"/>
      <c r="J73" s="509"/>
    </row>
    <row r="74" spans="1:10" ht="31.5">
      <c r="A74" s="89">
        <v>66</v>
      </c>
      <c r="B74" s="77" t="s">
        <v>79</v>
      </c>
      <c r="C74" s="451" t="s">
        <v>375</v>
      </c>
      <c r="D74" s="451"/>
      <c r="E74" s="451"/>
      <c r="F74" s="77"/>
      <c r="G74" s="83" t="s">
        <v>738</v>
      </c>
      <c r="H74" s="451">
        <v>38</v>
      </c>
      <c r="I74" s="451">
        <v>2</v>
      </c>
      <c r="J74" s="513">
        <f t="shared" ref="J74:J76" si="6">I74/H74*100</f>
        <v>5.2631578947368416</v>
      </c>
    </row>
    <row r="75" spans="1:10" ht="47.25">
      <c r="A75" s="451">
        <v>67</v>
      </c>
      <c r="B75" s="221" t="s">
        <v>80</v>
      </c>
      <c r="C75" s="451"/>
      <c r="D75" s="451" t="s">
        <v>375</v>
      </c>
      <c r="E75" s="451"/>
      <c r="F75" s="77"/>
      <c r="G75" s="83" t="s">
        <v>893</v>
      </c>
      <c r="H75" s="451">
        <v>21</v>
      </c>
      <c r="I75" s="451">
        <v>13</v>
      </c>
      <c r="J75" s="513">
        <f t="shared" si="6"/>
        <v>61.904761904761905</v>
      </c>
    </row>
    <row r="76" spans="1:10" ht="15.75">
      <c r="A76" s="89">
        <v>68</v>
      </c>
      <c r="B76" s="77" t="s">
        <v>81</v>
      </c>
      <c r="C76" s="451" t="s">
        <v>375</v>
      </c>
      <c r="D76" s="451"/>
      <c r="E76" s="451" t="s">
        <v>375</v>
      </c>
      <c r="F76" s="77"/>
      <c r="G76" s="77"/>
      <c r="H76" s="451">
        <v>22</v>
      </c>
      <c r="I76" s="78">
        <v>9</v>
      </c>
      <c r="J76" s="513">
        <f t="shared" si="6"/>
        <v>40.909090909090914</v>
      </c>
    </row>
    <row r="77" spans="1:10" ht="15.75">
      <c r="A77" s="97">
        <v>69</v>
      </c>
      <c r="B77" s="57" t="s">
        <v>82</v>
      </c>
      <c r="C77" s="33"/>
      <c r="D77" s="33"/>
      <c r="E77" s="33"/>
      <c r="F77" s="57"/>
      <c r="G77" s="57"/>
      <c r="H77" s="33"/>
      <c r="I77" s="38"/>
      <c r="J77" s="509"/>
    </row>
    <row r="78" spans="1:10" ht="15.75">
      <c r="A78" s="89">
        <v>70</v>
      </c>
      <c r="B78" s="77" t="s">
        <v>83</v>
      </c>
      <c r="C78" s="451" t="s">
        <v>375</v>
      </c>
      <c r="D78" s="451"/>
      <c r="E78" s="451" t="s">
        <v>375</v>
      </c>
      <c r="F78" s="77"/>
      <c r="G78" s="77"/>
      <c r="H78" s="60"/>
      <c r="I78" s="62"/>
      <c r="J78" s="509"/>
    </row>
    <row r="79" spans="1:10" ht="15.75">
      <c r="A79" s="97">
        <v>71</v>
      </c>
      <c r="B79" s="57" t="s">
        <v>84</v>
      </c>
      <c r="C79" s="33"/>
      <c r="D79" s="33"/>
      <c r="E79" s="33"/>
      <c r="F79" s="57"/>
      <c r="G79" s="57"/>
      <c r="H79" s="33"/>
      <c r="I79" s="38"/>
      <c r="J79" s="509"/>
    </row>
    <row r="80" spans="1:10" ht="15.75">
      <c r="A80" s="94">
        <v>72</v>
      </c>
      <c r="B80" s="61" t="s">
        <v>85</v>
      </c>
      <c r="C80" s="60"/>
      <c r="D80" s="60"/>
      <c r="E80" s="60"/>
      <c r="F80" s="61"/>
      <c r="G80" s="61"/>
      <c r="H80" s="60"/>
      <c r="I80" s="62"/>
      <c r="J80" s="509"/>
    </row>
    <row r="81" spans="1:10" ht="15.75">
      <c r="A81" s="89">
        <v>73</v>
      </c>
      <c r="B81" s="77" t="s">
        <v>86</v>
      </c>
      <c r="C81" s="451" t="s">
        <v>375</v>
      </c>
      <c r="D81" s="101"/>
      <c r="E81" s="451" t="s">
        <v>375</v>
      </c>
      <c r="F81" s="133"/>
      <c r="G81" s="133"/>
      <c r="H81" s="168">
        <v>0</v>
      </c>
      <c r="I81" s="168">
        <v>0</v>
      </c>
      <c r="J81" s="511"/>
    </row>
    <row r="82" spans="1:10" ht="43.5" customHeight="1">
      <c r="A82" s="89">
        <v>74</v>
      </c>
      <c r="B82" s="77" t="s">
        <v>87</v>
      </c>
      <c r="C82" s="411"/>
      <c r="D82" s="411"/>
      <c r="E82" s="235"/>
      <c r="F82" s="152"/>
      <c r="G82" s="135" t="s">
        <v>375</v>
      </c>
      <c r="H82" s="168" t="s">
        <v>573</v>
      </c>
      <c r="I82" s="168" t="s">
        <v>573</v>
      </c>
      <c r="J82" s="510"/>
    </row>
    <row r="83" spans="1:10" ht="15.75">
      <c r="A83" s="89">
        <v>75</v>
      </c>
      <c r="B83" s="77" t="s">
        <v>88</v>
      </c>
      <c r="C83" s="451"/>
      <c r="D83" s="451" t="s">
        <v>375</v>
      </c>
      <c r="E83" s="451" t="s">
        <v>375</v>
      </c>
      <c r="F83" s="77"/>
      <c r="G83" s="77"/>
      <c r="H83" s="451">
        <v>10</v>
      </c>
      <c r="I83" s="451">
        <v>0</v>
      </c>
      <c r="J83" s="513">
        <f>I83/H83*100</f>
        <v>0</v>
      </c>
    </row>
    <row r="84" spans="1:10" ht="16.5">
      <c r="A84" s="89">
        <v>76</v>
      </c>
      <c r="B84" s="77" t="s">
        <v>89</v>
      </c>
      <c r="C84" s="114" t="s">
        <v>375</v>
      </c>
      <c r="D84" s="114"/>
      <c r="E84" s="114" t="s">
        <v>375</v>
      </c>
      <c r="F84" s="154"/>
      <c r="G84" s="154"/>
      <c r="H84" s="436" t="s">
        <v>609</v>
      </c>
      <c r="I84" s="436" t="s">
        <v>609</v>
      </c>
      <c r="J84" s="510"/>
    </row>
    <row r="85" spans="1:10" ht="15.75">
      <c r="A85" s="89">
        <v>77</v>
      </c>
      <c r="B85" s="77" t="s">
        <v>90</v>
      </c>
      <c r="C85" s="451"/>
      <c r="D85" s="451" t="s">
        <v>375</v>
      </c>
      <c r="E85" s="451" t="s">
        <v>375</v>
      </c>
      <c r="F85" s="77"/>
      <c r="G85" s="77"/>
      <c r="H85" s="60"/>
      <c r="I85" s="62"/>
      <c r="J85" s="509"/>
    </row>
    <row r="86" spans="1:10" ht="15.75">
      <c r="A86" s="94">
        <v>78</v>
      </c>
      <c r="B86" s="61" t="s">
        <v>91</v>
      </c>
      <c r="C86" s="60"/>
      <c r="D86" s="60"/>
      <c r="E86" s="60"/>
      <c r="F86" s="61"/>
      <c r="G86" s="61"/>
      <c r="H86" s="60"/>
      <c r="I86" s="62"/>
      <c r="J86" s="509"/>
    </row>
    <row r="87" spans="1:10" ht="15.75">
      <c r="A87" s="89">
        <v>79</v>
      </c>
      <c r="B87" s="221" t="s">
        <v>92</v>
      </c>
      <c r="C87" s="451"/>
      <c r="D87" s="451" t="s">
        <v>375</v>
      </c>
      <c r="E87" s="451"/>
      <c r="F87" s="77"/>
      <c r="G87" s="77" t="s">
        <v>625</v>
      </c>
      <c r="H87" s="451">
        <v>13</v>
      </c>
      <c r="I87" s="451">
        <v>4</v>
      </c>
      <c r="J87" s="513">
        <f>I87/H87*100</f>
        <v>30.76923076923077</v>
      </c>
    </row>
    <row r="88" spans="1:10" ht="46.5" customHeight="1">
      <c r="A88" s="89">
        <v>80</v>
      </c>
      <c r="B88" s="77" t="s">
        <v>93</v>
      </c>
      <c r="C88" s="72"/>
      <c r="D88" s="72" t="s">
        <v>375</v>
      </c>
      <c r="E88" s="72"/>
      <c r="F88" s="83"/>
      <c r="G88" s="83" t="s">
        <v>1433</v>
      </c>
      <c r="H88" s="54"/>
      <c r="I88" s="60">
        <v>1</v>
      </c>
      <c r="J88" s="448"/>
    </row>
    <row r="89" spans="1:10" ht="16.5">
      <c r="A89" s="94">
        <v>81</v>
      </c>
      <c r="B89" s="61" t="s">
        <v>94</v>
      </c>
      <c r="C89" s="60"/>
      <c r="D89" s="60"/>
      <c r="E89" s="60"/>
      <c r="F89" s="61"/>
      <c r="G89" s="61"/>
      <c r="H89" s="60"/>
      <c r="I89" s="60"/>
      <c r="J89" s="510"/>
    </row>
    <row r="90" spans="1:10" ht="16.5">
      <c r="A90" s="89">
        <v>82</v>
      </c>
      <c r="B90" s="77" t="s">
        <v>95</v>
      </c>
      <c r="C90" s="451" t="s">
        <v>375</v>
      </c>
      <c r="D90" s="451"/>
      <c r="E90" s="451" t="s">
        <v>375</v>
      </c>
      <c r="F90" s="77"/>
      <c r="G90" s="77"/>
      <c r="H90" s="60"/>
      <c r="I90" s="60"/>
      <c r="J90" s="510"/>
    </row>
    <row r="91" spans="1:10" ht="16.5">
      <c r="A91" s="89">
        <v>83</v>
      </c>
      <c r="B91" s="77" t="s">
        <v>96</v>
      </c>
      <c r="C91" s="451" t="s">
        <v>375</v>
      </c>
      <c r="D91" s="451"/>
      <c r="E91" s="451" t="s">
        <v>375</v>
      </c>
      <c r="F91" s="77"/>
      <c r="G91" s="77"/>
      <c r="H91" s="60"/>
      <c r="I91" s="60"/>
      <c r="J91" s="510"/>
    </row>
    <row r="92" spans="1:10" ht="15.75">
      <c r="A92" s="97">
        <v>84</v>
      </c>
      <c r="B92" s="57" t="s">
        <v>97</v>
      </c>
      <c r="C92" s="33"/>
      <c r="D92" s="33"/>
      <c r="E92" s="33"/>
      <c r="F92" s="57"/>
      <c r="G92" s="57"/>
      <c r="H92" s="33"/>
      <c r="I92" s="38"/>
      <c r="J92" s="509"/>
    </row>
    <row r="93" spans="1:10" ht="63">
      <c r="A93" s="72">
        <v>85</v>
      </c>
      <c r="B93" s="77" t="s">
        <v>98</v>
      </c>
      <c r="C93" s="451" t="s">
        <v>375</v>
      </c>
      <c r="D93" s="451"/>
      <c r="E93" s="451"/>
      <c r="F93" s="77"/>
      <c r="G93" s="77" t="s">
        <v>653</v>
      </c>
      <c r="H93" s="451">
        <v>20</v>
      </c>
      <c r="I93" s="451">
        <v>17</v>
      </c>
      <c r="J93" s="513">
        <f>I93/H93*100</f>
        <v>85</v>
      </c>
    </row>
    <row r="95" spans="1:10" hidden="1">
      <c r="H95" s="46">
        <f>H93+H87+H83+H76+H75+H74+H72+H69+H66+H65+H64+H62+H61+H59+H57+H55+H54+H53+H51+H50+H49+H47+H43+H41+H39+H37+H34+H29+H28+H24+H21+H19+H18+H15+H14+H13+H11+H10</f>
        <v>2506</v>
      </c>
      <c r="I95" s="46">
        <f>I93+I87+I83+I76+I75+I74+I72+I69+I66+I65+I64+I62+I59+I57+I55+I54+I53+I51+I50+I49+I47+I43+I41+I39+I37+I34+I29+I28+I24+I21+I19+I18+I15+I14+I13+I11+I10</f>
        <v>195</v>
      </c>
    </row>
    <row r="96" spans="1:10" hidden="1">
      <c r="I96" s="512">
        <f>I95/H95*100</f>
        <v>7.7813248204309655</v>
      </c>
    </row>
    <row r="99" spans="1:10" ht="39" customHeight="1">
      <c r="A99" s="20" t="s">
        <v>126</v>
      </c>
      <c r="B99" s="610" t="s">
        <v>249</v>
      </c>
      <c r="C99" s="610"/>
      <c r="D99" s="610"/>
      <c r="E99" s="610"/>
      <c r="F99" s="610"/>
      <c r="G99" s="610"/>
      <c r="H99" s="610"/>
      <c r="I99" s="610"/>
      <c r="J99" s="610"/>
    </row>
    <row r="100" spans="1:10">
      <c r="A100" s="10"/>
      <c r="B100" s="11"/>
    </row>
  </sheetData>
  <autoFilter ref="A8:J93"/>
  <mergeCells count="15">
    <mergeCell ref="B99:J99"/>
    <mergeCell ref="A1:G1"/>
    <mergeCell ref="A2:A7"/>
    <mergeCell ref="B2:B7"/>
    <mergeCell ref="C2:J2"/>
    <mergeCell ref="C3:J3"/>
    <mergeCell ref="C4:J4"/>
    <mergeCell ref="C5:D6"/>
    <mergeCell ref="E5:G5"/>
    <mergeCell ref="H5:I5"/>
    <mergeCell ref="J5:J7"/>
    <mergeCell ref="E6:E7"/>
    <mergeCell ref="F6:F7"/>
    <mergeCell ref="H6:H7"/>
    <mergeCell ref="I6:I7"/>
  </mergeCells>
  <pageMargins left="0.7" right="0.7" top="0.75" bottom="0.75" header="0.3" footer="0.3"/>
  <pageSetup paperSize="9" firstPageNumber="2147483648" orientation="portrait"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zoomScale="60" zoomScaleNormal="60" workbookViewId="0">
      <pane xSplit="7" ySplit="14" topLeftCell="H75" activePane="bottomRight" state="frozen"/>
      <selection pane="topRight" activeCell="H1" sqref="H1"/>
      <selection pane="bottomLeft" activeCell="A15" sqref="A15"/>
      <selection pane="bottomRight" activeCell="F54" sqref="F54:H54"/>
    </sheetView>
  </sheetViews>
  <sheetFormatPr defaultRowHeight="15"/>
  <cols>
    <col min="1" max="1" width="5.42578125" style="42" customWidth="1"/>
    <col min="2" max="2" width="44.7109375" style="41" customWidth="1"/>
    <col min="3" max="3" width="5" style="41" customWidth="1"/>
    <col min="4" max="4" width="5.140625" style="41" customWidth="1"/>
    <col min="5" max="5" width="76.7109375" style="41" customWidth="1"/>
    <col min="6" max="6" width="11.85546875" style="42" customWidth="1"/>
    <col min="7" max="8" width="18.7109375" style="42" customWidth="1"/>
    <col min="9" max="9" width="5.42578125" style="41" customWidth="1"/>
    <col min="10" max="10" width="16.7109375" style="41" customWidth="1"/>
    <col min="11" max="11" width="106.85546875" style="41" customWidth="1"/>
    <col min="12" max="12" width="20.85546875" style="42" customWidth="1"/>
    <col min="13" max="13" width="28.85546875" style="42" customWidth="1"/>
    <col min="14" max="14" width="19.85546875" style="350" customWidth="1"/>
  </cols>
  <sheetData>
    <row r="1" spans="1:14" ht="18.75">
      <c r="A1" s="612" t="s">
        <v>0</v>
      </c>
      <c r="B1" s="613"/>
      <c r="C1" s="613"/>
      <c r="D1" s="613"/>
      <c r="E1" s="613"/>
      <c r="F1" s="23"/>
      <c r="G1" s="23"/>
      <c r="H1" s="23"/>
      <c r="I1" s="23"/>
      <c r="J1" s="23"/>
      <c r="K1" s="23"/>
      <c r="L1" s="23"/>
    </row>
    <row r="2" spans="1:14" ht="15.75" customHeight="1">
      <c r="A2" s="601" t="s">
        <v>1</v>
      </c>
      <c r="B2" s="601" t="s">
        <v>2</v>
      </c>
      <c r="C2" s="588" t="s">
        <v>245</v>
      </c>
      <c r="D2" s="588"/>
      <c r="E2" s="588"/>
      <c r="F2" s="588"/>
      <c r="G2" s="588"/>
      <c r="H2" s="588"/>
      <c r="I2" s="588"/>
      <c r="J2" s="588"/>
      <c r="K2" s="588"/>
      <c r="L2" s="588"/>
      <c r="M2" s="588"/>
      <c r="N2" s="588"/>
    </row>
    <row r="3" spans="1:14" ht="33" customHeight="1">
      <c r="A3" s="601"/>
      <c r="B3" s="601"/>
      <c r="C3" s="588" t="s">
        <v>1447</v>
      </c>
      <c r="D3" s="588"/>
      <c r="E3" s="588"/>
      <c r="F3" s="588"/>
      <c r="G3" s="588"/>
      <c r="H3" s="588"/>
      <c r="I3" s="588"/>
      <c r="J3" s="588"/>
      <c r="K3" s="588"/>
      <c r="L3" s="588"/>
      <c r="M3" s="588"/>
      <c r="N3" s="588"/>
    </row>
    <row r="4" spans="1:14" ht="39" customHeight="1">
      <c r="A4" s="601"/>
      <c r="B4" s="601"/>
      <c r="C4" s="644" t="s">
        <v>250</v>
      </c>
      <c r="D4" s="644"/>
      <c r="E4" s="644"/>
      <c r="F4" s="644"/>
      <c r="G4" s="644"/>
      <c r="H4" s="644"/>
      <c r="I4" s="644"/>
      <c r="J4" s="644"/>
      <c r="K4" s="644"/>
      <c r="L4" s="644"/>
      <c r="M4" s="644"/>
      <c r="N4" s="644"/>
    </row>
    <row r="5" spans="1:14" ht="23.25" customHeight="1">
      <c r="A5" s="601"/>
      <c r="B5" s="601"/>
      <c r="C5" s="609" t="s">
        <v>111</v>
      </c>
      <c r="D5" s="609"/>
      <c r="E5" s="609"/>
      <c r="F5" s="609"/>
      <c r="G5" s="609"/>
      <c r="H5" s="609"/>
      <c r="I5" s="599" t="s">
        <v>154</v>
      </c>
      <c r="J5" s="599"/>
      <c r="K5" s="599"/>
      <c r="L5" s="599" t="s">
        <v>1446</v>
      </c>
      <c r="M5" s="599"/>
      <c r="N5" s="719" t="s">
        <v>1445</v>
      </c>
    </row>
    <row r="6" spans="1:14" ht="21" customHeight="1">
      <c r="A6" s="601"/>
      <c r="B6" s="601"/>
      <c r="C6" s="599" t="s">
        <v>8</v>
      </c>
      <c r="D6" s="661" t="s">
        <v>9</v>
      </c>
      <c r="E6" s="661"/>
      <c r="F6" s="661"/>
      <c r="G6" s="661"/>
      <c r="H6" s="661"/>
      <c r="I6" s="599"/>
      <c r="J6" s="599"/>
      <c r="K6" s="599"/>
      <c r="L6" s="611" t="s">
        <v>191</v>
      </c>
      <c r="M6" s="611" t="s">
        <v>251</v>
      </c>
      <c r="N6" s="720"/>
    </row>
    <row r="7" spans="1:14" ht="15.75" customHeight="1">
      <c r="A7" s="601"/>
      <c r="B7" s="601"/>
      <c r="C7" s="599"/>
      <c r="D7" s="609" t="s">
        <v>115</v>
      </c>
      <c r="E7" s="609"/>
      <c r="F7" s="609"/>
      <c r="G7" s="609"/>
      <c r="H7" s="609"/>
      <c r="I7" s="599"/>
      <c r="J7" s="599"/>
      <c r="K7" s="599"/>
      <c r="L7" s="611"/>
      <c r="M7" s="611"/>
      <c r="N7" s="720"/>
    </row>
    <row r="8" spans="1:14" ht="15.75" customHeight="1">
      <c r="A8" s="601"/>
      <c r="B8" s="601"/>
      <c r="C8" s="599"/>
      <c r="D8" s="599" t="s">
        <v>8</v>
      </c>
      <c r="E8" s="609" t="s">
        <v>9</v>
      </c>
      <c r="F8" s="609"/>
      <c r="G8" s="609"/>
      <c r="H8" s="609"/>
      <c r="I8" s="599" t="s">
        <v>8</v>
      </c>
      <c r="J8" s="597" t="s">
        <v>10</v>
      </c>
      <c r="K8" s="449" t="s">
        <v>9</v>
      </c>
      <c r="L8" s="611"/>
      <c r="M8" s="611"/>
      <c r="N8" s="720"/>
    </row>
    <row r="9" spans="1:14" ht="75.75" customHeight="1">
      <c r="A9" s="601"/>
      <c r="B9" s="601"/>
      <c r="C9" s="599"/>
      <c r="D9" s="599"/>
      <c r="E9" s="567" t="s">
        <v>116</v>
      </c>
      <c r="F9" s="567" t="s">
        <v>117</v>
      </c>
      <c r="G9" s="567" t="s">
        <v>186</v>
      </c>
      <c r="H9" s="567" t="s">
        <v>187</v>
      </c>
      <c r="I9" s="599"/>
      <c r="J9" s="598"/>
      <c r="K9" s="567" t="s">
        <v>248</v>
      </c>
      <c r="L9" s="611"/>
      <c r="M9" s="611"/>
      <c r="N9" s="721"/>
    </row>
    <row r="10" spans="1:14" ht="15.75">
      <c r="A10" s="13">
        <v>1</v>
      </c>
      <c r="B10" s="13">
        <v>2</v>
      </c>
      <c r="C10" s="27">
        <v>3</v>
      </c>
      <c r="D10" s="27">
        <v>4</v>
      </c>
      <c r="E10" s="27">
        <v>5</v>
      </c>
      <c r="F10" s="27">
        <v>6</v>
      </c>
      <c r="G10" s="27">
        <v>7</v>
      </c>
      <c r="H10" s="27">
        <v>8</v>
      </c>
      <c r="I10" s="27">
        <v>9</v>
      </c>
      <c r="J10" s="36">
        <v>10</v>
      </c>
      <c r="K10" s="27">
        <v>11</v>
      </c>
      <c r="L10" s="27">
        <v>12</v>
      </c>
      <c r="M10" s="27">
        <v>13</v>
      </c>
      <c r="N10" s="508">
        <v>14</v>
      </c>
    </row>
    <row r="11" spans="1:14" ht="15.75" customHeight="1">
      <c r="A11" s="453">
        <v>1</v>
      </c>
      <c r="B11" s="57" t="s">
        <v>13</v>
      </c>
      <c r="C11" s="57"/>
      <c r="D11" s="57"/>
      <c r="E11" s="57"/>
      <c r="F11" s="33"/>
      <c r="G11" s="33"/>
      <c r="H11" s="33"/>
      <c r="I11" s="57"/>
      <c r="J11" s="57"/>
      <c r="K11" s="57"/>
      <c r="L11" s="33"/>
      <c r="M11" s="38"/>
      <c r="N11" s="351"/>
    </row>
    <row r="12" spans="1:14" ht="78.75" customHeight="1">
      <c r="A12" s="72">
        <v>2</v>
      </c>
      <c r="B12" s="77" t="s">
        <v>14</v>
      </c>
      <c r="C12" s="61"/>
      <c r="D12" s="61"/>
      <c r="E12" s="61"/>
      <c r="F12" s="60"/>
      <c r="G12" s="60"/>
      <c r="H12" s="60"/>
      <c r="I12" s="77"/>
      <c r="J12" s="77"/>
      <c r="K12" s="77" t="s">
        <v>1158</v>
      </c>
      <c r="L12" s="451">
        <v>51</v>
      </c>
      <c r="M12" s="78">
        <v>51</v>
      </c>
      <c r="N12" s="345">
        <f>M12/L12*100</f>
        <v>100</v>
      </c>
    </row>
    <row r="13" spans="1:14" ht="31.5" customHeight="1">
      <c r="A13" s="72">
        <v>3</v>
      </c>
      <c r="B13" s="77" t="s">
        <v>15</v>
      </c>
      <c r="C13" s="451" t="s">
        <v>375</v>
      </c>
      <c r="D13" s="77"/>
      <c r="E13" s="77"/>
      <c r="F13" s="451"/>
      <c r="G13" s="451"/>
      <c r="H13" s="451"/>
      <c r="I13" s="77"/>
      <c r="J13" s="77"/>
      <c r="K13" s="77" t="s">
        <v>1153</v>
      </c>
      <c r="L13" s="451">
        <v>40</v>
      </c>
      <c r="M13" s="78">
        <v>40</v>
      </c>
      <c r="N13" s="345">
        <f t="shared" ref="N13:N17" si="0">M13/L13*100</f>
        <v>100</v>
      </c>
    </row>
    <row r="14" spans="1:14" ht="110.25">
      <c r="A14" s="72">
        <v>4</v>
      </c>
      <c r="B14" s="77" t="s">
        <v>16</v>
      </c>
      <c r="C14" s="77"/>
      <c r="D14" s="77"/>
      <c r="E14" s="61" t="s">
        <v>1159</v>
      </c>
      <c r="F14" s="60"/>
      <c r="G14" s="60"/>
      <c r="H14" s="60"/>
      <c r="I14" s="77"/>
      <c r="J14" s="77"/>
      <c r="K14" s="77" t="s">
        <v>1440</v>
      </c>
      <c r="L14" s="451">
        <v>128</v>
      </c>
      <c r="M14" s="451">
        <v>128</v>
      </c>
      <c r="N14" s="345">
        <f t="shared" si="0"/>
        <v>100</v>
      </c>
    </row>
    <row r="15" spans="1:14" ht="110.25">
      <c r="A15" s="72">
        <v>5</v>
      </c>
      <c r="B15" s="77" t="s">
        <v>17</v>
      </c>
      <c r="C15" s="451"/>
      <c r="D15" s="451"/>
      <c r="E15" s="77" t="s">
        <v>814</v>
      </c>
      <c r="F15" s="451" t="s">
        <v>253</v>
      </c>
      <c r="G15" s="60"/>
      <c r="H15" s="60"/>
      <c r="I15" s="451"/>
      <c r="J15" s="451"/>
      <c r="K15" s="77" t="s">
        <v>815</v>
      </c>
      <c r="L15" s="451">
        <v>3018</v>
      </c>
      <c r="M15" s="451">
        <v>3018</v>
      </c>
      <c r="N15" s="345">
        <f>M15/L15*100</f>
        <v>100</v>
      </c>
    </row>
    <row r="16" spans="1:14" ht="63">
      <c r="A16" s="72">
        <v>6</v>
      </c>
      <c r="B16" s="77" t="s">
        <v>18</v>
      </c>
      <c r="C16" s="77"/>
      <c r="D16" s="77"/>
      <c r="E16" s="77" t="s">
        <v>1441</v>
      </c>
      <c r="F16" s="451" t="s">
        <v>253</v>
      </c>
      <c r="G16" s="451">
        <v>80</v>
      </c>
      <c r="H16" s="451">
        <v>40</v>
      </c>
      <c r="I16" s="77"/>
      <c r="J16" s="77"/>
      <c r="K16" s="77" t="s">
        <v>601</v>
      </c>
      <c r="L16" s="451">
        <v>450</v>
      </c>
      <c r="M16" s="78">
        <v>4</v>
      </c>
      <c r="N16" s="345">
        <f t="shared" si="0"/>
        <v>0.88888888888888884</v>
      </c>
    </row>
    <row r="17" spans="1:14" ht="63">
      <c r="A17" s="72">
        <v>7</v>
      </c>
      <c r="B17" s="77" t="s">
        <v>19</v>
      </c>
      <c r="C17" s="77"/>
      <c r="D17" s="95"/>
      <c r="E17" s="77" t="s">
        <v>425</v>
      </c>
      <c r="F17" s="232" t="s">
        <v>253</v>
      </c>
      <c r="G17" s="451">
        <v>30</v>
      </c>
      <c r="H17" s="451">
        <v>34</v>
      </c>
      <c r="I17" s="77"/>
      <c r="J17" s="77"/>
      <c r="K17" s="77" t="s">
        <v>426</v>
      </c>
      <c r="L17" s="72">
        <v>1793</v>
      </c>
      <c r="M17" s="72">
        <v>611</v>
      </c>
      <c r="N17" s="345">
        <f t="shared" si="0"/>
        <v>34.07696597880647</v>
      </c>
    </row>
    <row r="18" spans="1:14" ht="15.75" customHeight="1">
      <c r="A18" s="453">
        <v>8</v>
      </c>
      <c r="B18" s="57" t="s">
        <v>20</v>
      </c>
      <c r="C18" s="57"/>
      <c r="D18" s="57"/>
      <c r="E18" s="504"/>
      <c r="F18" s="33"/>
      <c r="G18" s="33"/>
      <c r="H18" s="33"/>
      <c r="I18" s="57"/>
      <c r="J18" s="57"/>
      <c r="K18" s="57"/>
      <c r="L18" s="33"/>
      <c r="M18" s="38"/>
      <c r="N18" s="351"/>
    </row>
    <row r="19" spans="1:14" ht="15.75" customHeight="1">
      <c r="A19" s="453">
        <v>9</v>
      </c>
      <c r="B19" s="57" t="s">
        <v>21</v>
      </c>
      <c r="C19" s="57"/>
      <c r="D19" s="57"/>
      <c r="E19" s="57"/>
      <c r="F19" s="33"/>
      <c r="G19" s="33"/>
      <c r="H19" s="33"/>
      <c r="I19" s="57"/>
      <c r="J19" s="57"/>
      <c r="K19" s="57"/>
      <c r="L19" s="33"/>
      <c r="M19" s="38"/>
      <c r="N19" s="351"/>
    </row>
    <row r="20" spans="1:14" ht="94.5">
      <c r="A20" s="72">
        <v>10</v>
      </c>
      <c r="B20" s="77" t="s">
        <v>22</v>
      </c>
      <c r="C20" s="77"/>
      <c r="D20" s="77"/>
      <c r="E20" s="77" t="s">
        <v>1172</v>
      </c>
      <c r="F20" s="72" t="s">
        <v>253</v>
      </c>
      <c r="G20" s="72">
        <v>20</v>
      </c>
      <c r="H20" s="72">
        <v>16</v>
      </c>
      <c r="I20" s="72"/>
      <c r="J20" s="72"/>
      <c r="K20" s="514" t="s">
        <v>1160</v>
      </c>
      <c r="L20" s="72">
        <v>398</v>
      </c>
      <c r="M20" s="72">
        <v>64</v>
      </c>
      <c r="N20" s="345">
        <f>M20/L20*100</f>
        <v>16.08040201005025</v>
      </c>
    </row>
    <row r="21" spans="1:14" ht="63" customHeight="1">
      <c r="A21" s="72">
        <v>11</v>
      </c>
      <c r="B21" s="77" t="s">
        <v>23</v>
      </c>
      <c r="C21" s="451" t="s">
        <v>375</v>
      </c>
      <c r="D21" s="451"/>
      <c r="E21" s="451"/>
      <c r="F21" s="451"/>
      <c r="G21" s="451"/>
      <c r="H21" s="451"/>
      <c r="I21" s="451"/>
      <c r="J21" s="451"/>
      <c r="K21" s="77" t="s">
        <v>1161</v>
      </c>
      <c r="L21" s="60"/>
      <c r="M21" s="451">
        <v>356</v>
      </c>
      <c r="N21" s="515"/>
    </row>
    <row r="22" spans="1:14" ht="15.75" customHeight="1">
      <c r="A22" s="453">
        <v>12</v>
      </c>
      <c r="B22" s="57" t="s">
        <v>24</v>
      </c>
      <c r="C22" s="57"/>
      <c r="D22" s="57"/>
      <c r="E22" s="57"/>
      <c r="F22" s="33"/>
      <c r="G22" s="33"/>
      <c r="H22" s="33"/>
      <c r="I22" s="57"/>
      <c r="J22" s="57"/>
      <c r="K22" s="57"/>
      <c r="L22" s="33"/>
      <c r="M22" s="38"/>
      <c r="N22" s="351"/>
    </row>
    <row r="23" spans="1:14" ht="94.5">
      <c r="A23" s="72">
        <v>13</v>
      </c>
      <c r="B23" s="77" t="s">
        <v>25</v>
      </c>
      <c r="C23" s="77"/>
      <c r="D23" s="77"/>
      <c r="E23" s="77" t="s">
        <v>1162</v>
      </c>
      <c r="F23" s="451" t="s">
        <v>253</v>
      </c>
      <c r="G23" s="456">
        <v>0.2</v>
      </c>
      <c r="H23" s="456">
        <v>0.31559999999999999</v>
      </c>
      <c r="I23" s="451"/>
      <c r="J23" s="451"/>
      <c r="K23" s="77" t="s">
        <v>1436</v>
      </c>
      <c r="L23" s="451">
        <v>855</v>
      </c>
      <c r="M23" s="451">
        <v>713</v>
      </c>
      <c r="N23" s="345">
        <f>M23/L23*100</f>
        <v>83.391812865497073</v>
      </c>
    </row>
    <row r="24" spans="1:14" ht="15.75" customHeight="1">
      <c r="A24" s="453">
        <v>14</v>
      </c>
      <c r="B24" s="57" t="s">
        <v>26</v>
      </c>
      <c r="C24" s="33"/>
      <c r="D24" s="57"/>
      <c r="E24" s="57"/>
      <c r="F24" s="33"/>
      <c r="G24" s="33"/>
      <c r="H24" s="33"/>
      <c r="I24" s="57"/>
      <c r="J24" s="57"/>
      <c r="K24" s="57"/>
      <c r="L24" s="33"/>
      <c r="M24" s="38"/>
      <c r="N24" s="351"/>
    </row>
    <row r="25" spans="1:14" ht="15.75" customHeight="1">
      <c r="A25" s="72">
        <v>15</v>
      </c>
      <c r="B25" s="77" t="s">
        <v>27</v>
      </c>
      <c r="C25" s="451" t="s">
        <v>375</v>
      </c>
      <c r="D25" s="77"/>
      <c r="E25" s="77"/>
      <c r="F25" s="451"/>
      <c r="G25" s="451"/>
      <c r="H25" s="451"/>
      <c r="I25" s="451" t="s">
        <v>375</v>
      </c>
      <c r="J25" s="77"/>
      <c r="K25" s="77"/>
      <c r="L25" s="60"/>
      <c r="M25" s="62"/>
      <c r="N25" s="351"/>
    </row>
    <row r="26" spans="1:14" ht="94.5">
      <c r="A26" s="72">
        <v>16</v>
      </c>
      <c r="B26" s="77" t="s">
        <v>28</v>
      </c>
      <c r="C26" s="77"/>
      <c r="D26" s="77"/>
      <c r="E26" s="77" t="s">
        <v>331</v>
      </c>
      <c r="F26" s="72" t="s">
        <v>253</v>
      </c>
      <c r="G26" s="72" t="s">
        <v>1163</v>
      </c>
      <c r="H26" s="72">
        <v>97</v>
      </c>
      <c r="I26" s="77"/>
      <c r="J26" s="77"/>
      <c r="K26" s="77" t="s">
        <v>1448</v>
      </c>
      <c r="L26" s="72">
        <v>440</v>
      </c>
      <c r="M26" s="72">
        <v>430</v>
      </c>
      <c r="N26" s="345">
        <f>M26/L26*100</f>
        <v>97.727272727272734</v>
      </c>
    </row>
    <row r="27" spans="1:14" ht="15.75" customHeight="1">
      <c r="A27" s="453">
        <v>17</v>
      </c>
      <c r="B27" s="57" t="s">
        <v>29</v>
      </c>
      <c r="C27" s="57"/>
      <c r="D27" s="57"/>
      <c r="E27" s="57"/>
      <c r="F27" s="33"/>
      <c r="G27" s="33"/>
      <c r="H27" s="33"/>
      <c r="I27" s="57"/>
      <c r="J27" s="57"/>
      <c r="K27" s="57"/>
      <c r="L27" s="33"/>
      <c r="M27" s="38"/>
      <c r="N27" s="351"/>
    </row>
    <row r="28" spans="1:14" ht="15.75" customHeight="1">
      <c r="A28" s="453">
        <v>18</v>
      </c>
      <c r="B28" s="57" t="s">
        <v>30</v>
      </c>
      <c r="C28" s="57"/>
      <c r="D28" s="57"/>
      <c r="E28" s="57"/>
      <c r="F28" s="33"/>
      <c r="G28" s="33"/>
      <c r="H28" s="33"/>
      <c r="I28" s="57"/>
      <c r="J28" s="57"/>
      <c r="K28" s="57"/>
      <c r="L28" s="33"/>
      <c r="M28" s="38"/>
      <c r="N28" s="351"/>
    </row>
    <row r="29" spans="1:14" ht="47.25">
      <c r="A29" s="72">
        <v>19</v>
      </c>
      <c r="B29" s="83" t="s">
        <v>31</v>
      </c>
      <c r="C29" s="83"/>
      <c r="D29" s="90"/>
      <c r="E29" s="516" t="s">
        <v>1164</v>
      </c>
      <c r="F29" s="521" t="s">
        <v>253</v>
      </c>
      <c r="G29" s="54">
        <v>30</v>
      </c>
      <c r="H29" s="54"/>
      <c r="I29" s="83"/>
      <c r="J29" s="83"/>
      <c r="K29" s="516" t="s">
        <v>1165</v>
      </c>
      <c r="L29" s="325">
        <v>3500</v>
      </c>
      <c r="M29" s="325">
        <v>950</v>
      </c>
      <c r="N29" s="345">
        <f t="shared" ref="N29:N30" si="1">M29/L29*100</f>
        <v>27.142857142857142</v>
      </c>
    </row>
    <row r="30" spans="1:14" ht="94.5">
      <c r="A30" s="72">
        <v>20</v>
      </c>
      <c r="B30" s="77" t="s">
        <v>32</v>
      </c>
      <c r="C30" s="77"/>
      <c r="D30" s="77"/>
      <c r="E30" s="83" t="s">
        <v>1437</v>
      </c>
      <c r="F30" s="451" t="s">
        <v>460</v>
      </c>
      <c r="G30" s="72" t="s">
        <v>1166</v>
      </c>
      <c r="H30" s="72">
        <v>0</v>
      </c>
      <c r="I30" s="451"/>
      <c r="J30" s="451"/>
      <c r="K30" s="77" t="s">
        <v>1449</v>
      </c>
      <c r="L30" s="451">
        <v>181</v>
      </c>
      <c r="M30" s="451">
        <v>181</v>
      </c>
      <c r="N30" s="345">
        <f t="shared" si="1"/>
        <v>100</v>
      </c>
    </row>
    <row r="31" spans="1:14" ht="63">
      <c r="A31" s="72">
        <v>21</v>
      </c>
      <c r="B31" s="77" t="s">
        <v>33</v>
      </c>
      <c r="C31" s="451"/>
      <c r="D31" s="451"/>
      <c r="E31" s="311" t="s">
        <v>425</v>
      </c>
      <c r="F31" s="72" t="s">
        <v>253</v>
      </c>
      <c r="G31" s="72">
        <v>30</v>
      </c>
      <c r="H31" s="72">
        <v>0</v>
      </c>
      <c r="I31" s="72" t="s">
        <v>375</v>
      </c>
      <c r="J31" s="72"/>
      <c r="K31" s="451"/>
      <c r="L31" s="54">
        <v>24</v>
      </c>
      <c r="M31" s="54"/>
      <c r="N31" s="393"/>
    </row>
    <row r="32" spans="1:14" ht="15.75" customHeight="1">
      <c r="A32" s="72">
        <v>22</v>
      </c>
      <c r="B32" s="77" t="s">
        <v>34</v>
      </c>
      <c r="C32" s="451" t="s">
        <v>375</v>
      </c>
      <c r="D32" s="451"/>
      <c r="E32" s="451"/>
      <c r="F32" s="451"/>
      <c r="G32" s="451"/>
      <c r="H32" s="451"/>
      <c r="I32" s="451"/>
      <c r="J32" s="451"/>
      <c r="K32" s="77" t="s">
        <v>1455</v>
      </c>
      <c r="L32" s="451">
        <v>903</v>
      </c>
      <c r="M32" s="78">
        <v>869</v>
      </c>
      <c r="N32" s="345">
        <f t="shared" ref="N32:N33" si="2">M32/L32*100</f>
        <v>96.234772978959029</v>
      </c>
    </row>
    <row r="33" spans="1:14" ht="94.5">
      <c r="A33" s="72">
        <v>23</v>
      </c>
      <c r="B33" s="77" t="s">
        <v>35</v>
      </c>
      <c r="C33" s="77"/>
      <c r="D33" s="95"/>
      <c r="E33" s="77" t="s">
        <v>252</v>
      </c>
      <c r="F33" s="447" t="s">
        <v>253</v>
      </c>
      <c r="G33" s="72">
        <v>70</v>
      </c>
      <c r="H33" s="72">
        <v>70</v>
      </c>
      <c r="I33" s="77"/>
      <c r="J33" s="95"/>
      <c r="K33" s="61" t="s">
        <v>254</v>
      </c>
      <c r="L33" s="447">
        <v>2865</v>
      </c>
      <c r="M33" s="72">
        <v>2005</v>
      </c>
      <c r="N33" s="345">
        <f t="shared" si="2"/>
        <v>69.982547993019196</v>
      </c>
    </row>
    <row r="34" spans="1:14" ht="94.5">
      <c r="A34" s="72">
        <v>24</v>
      </c>
      <c r="B34" s="83" t="s">
        <v>37</v>
      </c>
      <c r="C34" s="83"/>
      <c r="D34" s="83"/>
      <c r="E34" s="176" t="s">
        <v>1167</v>
      </c>
      <c r="F34" s="451" t="s">
        <v>253</v>
      </c>
      <c r="G34" s="54"/>
      <c r="H34" s="54"/>
      <c r="I34" s="130"/>
      <c r="J34" s="130"/>
      <c r="K34" s="517"/>
      <c r="L34" s="54"/>
      <c r="M34" s="54"/>
      <c r="N34" s="393"/>
    </row>
    <row r="35" spans="1:14" ht="94.5">
      <c r="A35" s="72">
        <v>25</v>
      </c>
      <c r="B35" s="77" t="s">
        <v>38</v>
      </c>
      <c r="C35" s="77"/>
      <c r="D35" s="77"/>
      <c r="E35" s="77" t="s">
        <v>1442</v>
      </c>
      <c r="F35" s="451" t="s">
        <v>253</v>
      </c>
      <c r="G35" s="451">
        <v>50</v>
      </c>
      <c r="H35" s="451">
        <v>40</v>
      </c>
      <c r="I35" s="451"/>
      <c r="J35" s="77"/>
      <c r="K35" s="77" t="s">
        <v>1168</v>
      </c>
      <c r="L35" s="451">
        <v>132</v>
      </c>
      <c r="M35" s="451">
        <v>24</v>
      </c>
      <c r="N35" s="345">
        <f t="shared" ref="N35:N36" si="3">M35/L35*100</f>
        <v>18.181818181818183</v>
      </c>
    </row>
    <row r="36" spans="1:14" ht="126">
      <c r="A36" s="72">
        <v>26</v>
      </c>
      <c r="B36" s="77" t="s">
        <v>39</v>
      </c>
      <c r="C36" s="77"/>
      <c r="D36" s="77"/>
      <c r="E36" s="77" t="s">
        <v>523</v>
      </c>
      <c r="F36" s="451" t="s">
        <v>300</v>
      </c>
      <c r="G36" s="451">
        <v>2705</v>
      </c>
      <c r="H36" s="451">
        <v>3547</v>
      </c>
      <c r="I36" s="77"/>
      <c r="J36" s="77"/>
      <c r="K36" s="77" t="s">
        <v>1173</v>
      </c>
      <c r="L36" s="451">
        <v>6740</v>
      </c>
      <c r="M36" s="451">
        <v>3862</v>
      </c>
      <c r="N36" s="345">
        <f t="shared" si="3"/>
        <v>57.299703264094958</v>
      </c>
    </row>
    <row r="37" spans="1:14" ht="15.75" customHeight="1">
      <c r="A37" s="54">
        <v>27</v>
      </c>
      <c r="B37" s="61" t="s">
        <v>40</v>
      </c>
      <c r="C37" s="61"/>
      <c r="D37" s="61"/>
      <c r="E37" s="61"/>
      <c r="F37" s="60"/>
      <c r="G37" s="60"/>
      <c r="H37" s="60"/>
      <c r="I37" s="61"/>
      <c r="J37" s="61"/>
      <c r="K37" s="61"/>
      <c r="L37" s="60"/>
      <c r="M37" s="62"/>
      <c r="N37" s="351"/>
    </row>
    <row r="38" spans="1:14" ht="15.75">
      <c r="A38" s="72">
        <v>28</v>
      </c>
      <c r="B38" s="77" t="s">
        <v>41</v>
      </c>
      <c r="C38" s="77"/>
      <c r="D38" s="77"/>
      <c r="E38" s="61"/>
      <c r="F38" s="451" t="s">
        <v>590</v>
      </c>
      <c r="G38" s="451">
        <v>21</v>
      </c>
      <c r="H38" s="451">
        <v>21</v>
      </c>
      <c r="I38" s="77"/>
      <c r="J38" s="77"/>
      <c r="K38" s="77" t="s">
        <v>1169</v>
      </c>
      <c r="L38" s="451">
        <v>21</v>
      </c>
      <c r="M38" s="78">
        <v>21</v>
      </c>
      <c r="N38" s="345">
        <f t="shared" ref="N38:N39" si="4">M38/L38*100</f>
        <v>100</v>
      </c>
    </row>
    <row r="39" spans="1:14" ht="15.75" customHeight="1">
      <c r="A39" s="72">
        <v>29</v>
      </c>
      <c r="B39" s="77" t="s">
        <v>42</v>
      </c>
      <c r="C39" s="451" t="s">
        <v>375</v>
      </c>
      <c r="D39" s="451"/>
      <c r="E39" s="451"/>
      <c r="F39" s="451"/>
      <c r="G39" s="451"/>
      <c r="H39" s="451"/>
      <c r="I39" s="451"/>
      <c r="J39" s="451"/>
      <c r="K39" s="77" t="s">
        <v>1450</v>
      </c>
      <c r="L39" s="451">
        <v>78</v>
      </c>
      <c r="M39" s="78">
        <v>78</v>
      </c>
      <c r="N39" s="345">
        <f t="shared" si="4"/>
        <v>100</v>
      </c>
    </row>
    <row r="40" spans="1:14" ht="15.75">
      <c r="A40" s="72">
        <v>30</v>
      </c>
      <c r="B40" s="77" t="s">
        <v>43</v>
      </c>
      <c r="C40" s="451"/>
      <c r="D40" s="451" t="s">
        <v>375</v>
      </c>
      <c r="E40" s="77"/>
      <c r="F40" s="451"/>
      <c r="G40" s="451"/>
      <c r="H40" s="451"/>
      <c r="I40" s="451"/>
      <c r="J40" s="451"/>
      <c r="K40" s="77" t="s">
        <v>1451</v>
      </c>
      <c r="L40" s="60"/>
      <c r="M40" s="451">
        <v>23</v>
      </c>
      <c r="N40" s="476"/>
    </row>
    <row r="41" spans="1:14" ht="47.25" customHeight="1">
      <c r="A41" s="72">
        <v>31</v>
      </c>
      <c r="B41" s="77" t="s">
        <v>44</v>
      </c>
      <c r="C41" s="451" t="s">
        <v>375</v>
      </c>
      <c r="D41" s="77"/>
      <c r="E41" s="77"/>
      <c r="F41" s="451"/>
      <c r="G41" s="451"/>
      <c r="H41" s="451"/>
      <c r="I41" s="77"/>
      <c r="J41" s="77"/>
      <c r="K41" s="77" t="s">
        <v>1170</v>
      </c>
      <c r="L41" s="451">
        <v>32</v>
      </c>
      <c r="M41" s="451">
        <v>32</v>
      </c>
      <c r="N41" s="345">
        <f>M41/L41*100</f>
        <v>100</v>
      </c>
    </row>
    <row r="42" spans="1:14" ht="15.75" customHeight="1">
      <c r="A42" s="453">
        <v>32</v>
      </c>
      <c r="B42" s="57" t="s">
        <v>45</v>
      </c>
      <c r="C42" s="57"/>
      <c r="D42" s="57"/>
      <c r="E42" s="57"/>
      <c r="F42" s="33"/>
      <c r="G42" s="33"/>
      <c r="H42" s="33"/>
      <c r="I42" s="57"/>
      <c r="J42" s="57"/>
      <c r="K42" s="57"/>
      <c r="L42" s="33"/>
      <c r="M42" s="38"/>
      <c r="N42" s="351"/>
    </row>
    <row r="43" spans="1:14" ht="94.5">
      <c r="A43" s="72">
        <v>33</v>
      </c>
      <c r="B43" s="77" t="s">
        <v>46</v>
      </c>
      <c r="C43" s="77"/>
      <c r="D43" s="77"/>
      <c r="E43" s="77" t="s">
        <v>382</v>
      </c>
      <c r="F43" s="60"/>
      <c r="G43" s="60"/>
      <c r="H43" s="60"/>
      <c r="I43" s="77"/>
      <c r="J43" s="77"/>
      <c r="K43" s="77" t="s">
        <v>381</v>
      </c>
      <c r="L43" s="451">
        <v>49</v>
      </c>
      <c r="M43" s="72">
        <v>49</v>
      </c>
      <c r="N43" s="345">
        <f>M43/L43*100</f>
        <v>100</v>
      </c>
    </row>
    <row r="44" spans="1:14" ht="94.5">
      <c r="A44" s="72">
        <v>34</v>
      </c>
      <c r="B44" s="77" t="s">
        <v>47</v>
      </c>
      <c r="C44" s="77"/>
      <c r="D44" s="77"/>
      <c r="E44" s="77" t="s">
        <v>315</v>
      </c>
      <c r="F44" s="60" t="s">
        <v>253</v>
      </c>
      <c r="G44" s="60">
        <v>70</v>
      </c>
      <c r="H44" s="60">
        <v>70</v>
      </c>
      <c r="I44" s="77"/>
      <c r="J44" s="451" t="s">
        <v>1174</v>
      </c>
      <c r="K44" s="77"/>
      <c r="L44" s="60"/>
      <c r="M44" s="62"/>
      <c r="N44" s="351"/>
    </row>
    <row r="45" spans="1:14" ht="94.5">
      <c r="A45" s="72">
        <v>35</v>
      </c>
      <c r="B45" s="77" t="s">
        <v>48</v>
      </c>
      <c r="C45" s="77"/>
      <c r="D45" s="77"/>
      <c r="E45" s="77" t="s">
        <v>331</v>
      </c>
      <c r="F45" s="72" t="s">
        <v>253</v>
      </c>
      <c r="G45" s="72">
        <v>63.5</v>
      </c>
      <c r="H45" s="383">
        <v>65.190839694656489</v>
      </c>
      <c r="I45" s="84"/>
      <c r="J45" s="84"/>
      <c r="K45" s="83" t="s">
        <v>332</v>
      </c>
      <c r="L45" s="72">
        <v>1965</v>
      </c>
      <c r="M45" s="78">
        <v>1281</v>
      </c>
      <c r="N45" s="345">
        <f>M45/L45*100</f>
        <v>65.190839694656489</v>
      </c>
    </row>
    <row r="46" spans="1:14" ht="15.75" customHeight="1">
      <c r="A46" s="453">
        <v>36</v>
      </c>
      <c r="B46" s="57" t="s">
        <v>49</v>
      </c>
      <c r="C46" s="57"/>
      <c r="D46" s="57"/>
      <c r="E46" s="57"/>
      <c r="F46" s="33"/>
      <c r="G46" s="33"/>
      <c r="H46" s="33"/>
      <c r="I46" s="57"/>
      <c r="J46" s="57"/>
      <c r="K46" s="57"/>
      <c r="L46" s="453"/>
      <c r="M46" s="453"/>
      <c r="N46" s="393"/>
    </row>
    <row r="47" spans="1:14" ht="110.25">
      <c r="A47" s="72">
        <v>37</v>
      </c>
      <c r="B47" s="77" t="s">
        <v>50</v>
      </c>
      <c r="C47" s="77"/>
      <c r="D47" s="77"/>
      <c r="E47" s="77" t="s">
        <v>1175</v>
      </c>
      <c r="F47" s="451" t="s">
        <v>253</v>
      </c>
      <c r="G47" s="451">
        <v>70</v>
      </c>
      <c r="H47" s="451">
        <f>M47/L47*100</f>
        <v>100</v>
      </c>
      <c r="I47" s="77"/>
      <c r="J47" s="77"/>
      <c r="K47" s="77" t="s">
        <v>347</v>
      </c>
      <c r="L47" s="78">
        <v>255</v>
      </c>
      <c r="M47" s="78">
        <v>255</v>
      </c>
      <c r="N47" s="345">
        <f t="shared" ref="N47:N59" si="5">M47/L47*100</f>
        <v>100</v>
      </c>
    </row>
    <row r="48" spans="1:14" ht="15.75">
      <c r="A48" s="72">
        <v>38</v>
      </c>
      <c r="B48" s="77" t="s">
        <v>51</v>
      </c>
      <c r="C48" s="451"/>
      <c r="D48" s="451" t="s">
        <v>375</v>
      </c>
      <c r="E48" s="451"/>
      <c r="F48" s="451"/>
      <c r="G48" s="451"/>
      <c r="H48" s="451"/>
      <c r="I48" s="451"/>
      <c r="J48" s="451"/>
      <c r="K48" s="77" t="s">
        <v>355</v>
      </c>
      <c r="L48" s="451">
        <v>1710</v>
      </c>
      <c r="M48" s="451">
        <v>1703</v>
      </c>
      <c r="N48" s="345">
        <f t="shared" si="5"/>
        <v>99.59064327485379</v>
      </c>
    </row>
    <row r="49" spans="1:14" ht="21" customHeight="1">
      <c r="A49" s="72">
        <v>39</v>
      </c>
      <c r="B49" s="77" t="s">
        <v>52</v>
      </c>
      <c r="C49" s="101" t="s">
        <v>375</v>
      </c>
      <c r="D49" s="133"/>
      <c r="E49" s="133"/>
      <c r="F49" s="101"/>
      <c r="G49" s="101"/>
      <c r="H49" s="101"/>
      <c r="I49" s="133"/>
      <c r="J49" s="133"/>
      <c r="K49" s="133" t="s">
        <v>1452</v>
      </c>
      <c r="L49" s="101">
        <f>201+1+12+4</f>
        <v>218</v>
      </c>
      <c r="M49" s="143">
        <f>201+1+12+4</f>
        <v>218</v>
      </c>
      <c r="N49" s="345">
        <f t="shared" si="5"/>
        <v>100</v>
      </c>
    </row>
    <row r="50" spans="1:14" ht="18" customHeight="1">
      <c r="A50" s="72">
        <v>40</v>
      </c>
      <c r="B50" s="77" t="s">
        <v>53</v>
      </c>
      <c r="C50" s="451" t="s">
        <v>375</v>
      </c>
      <c r="D50" s="77"/>
      <c r="E50" s="77"/>
      <c r="F50" s="451"/>
      <c r="G50" s="451"/>
      <c r="H50" s="451"/>
      <c r="I50" s="77"/>
      <c r="J50" s="77"/>
      <c r="K50" s="77" t="s">
        <v>1171</v>
      </c>
      <c r="L50" s="451">
        <v>1938</v>
      </c>
      <c r="M50" s="451">
        <v>969</v>
      </c>
      <c r="N50" s="345">
        <f t="shared" si="5"/>
        <v>50</v>
      </c>
    </row>
    <row r="51" spans="1:14" ht="15.75" customHeight="1">
      <c r="A51" s="72">
        <v>41</v>
      </c>
      <c r="B51" s="77" t="s">
        <v>54</v>
      </c>
      <c r="C51" s="451" t="s">
        <v>375</v>
      </c>
      <c r="D51" s="77"/>
      <c r="E51" s="77"/>
      <c r="F51" s="451"/>
      <c r="G51" s="451"/>
      <c r="H51" s="451"/>
      <c r="I51" s="451" t="s">
        <v>375</v>
      </c>
      <c r="J51" s="77"/>
      <c r="K51" s="77"/>
      <c r="L51" s="451">
        <v>908</v>
      </c>
      <c r="M51" s="451">
        <v>633</v>
      </c>
      <c r="N51" s="345">
        <f t="shared" si="5"/>
        <v>69.713656387665196</v>
      </c>
    </row>
    <row r="52" spans="1:14" ht="189">
      <c r="A52" s="72">
        <v>42</v>
      </c>
      <c r="B52" s="77" t="s">
        <v>55</v>
      </c>
      <c r="C52" s="77"/>
      <c r="D52" s="451" t="s">
        <v>375</v>
      </c>
      <c r="E52" s="77"/>
      <c r="F52" s="451"/>
      <c r="G52" s="451"/>
      <c r="H52" s="451"/>
      <c r="I52" s="77"/>
      <c r="J52" s="77"/>
      <c r="K52" s="77" t="s">
        <v>402</v>
      </c>
      <c r="L52" s="451">
        <v>409</v>
      </c>
      <c r="M52" s="451">
        <v>405</v>
      </c>
      <c r="N52" s="345">
        <f t="shared" si="5"/>
        <v>99.022004889975548</v>
      </c>
    </row>
    <row r="53" spans="1:14" ht="94.5">
      <c r="A53" s="72">
        <v>43</v>
      </c>
      <c r="B53" s="77" t="s">
        <v>56</v>
      </c>
      <c r="C53" s="77"/>
      <c r="D53" s="77"/>
      <c r="E53" s="77" t="s">
        <v>1157</v>
      </c>
      <c r="F53" s="451" t="s">
        <v>253</v>
      </c>
      <c r="G53" s="451">
        <v>100</v>
      </c>
      <c r="H53" s="451">
        <v>100</v>
      </c>
      <c r="I53" s="77"/>
      <c r="J53" s="77"/>
      <c r="K53" s="77" t="s">
        <v>1156</v>
      </c>
      <c r="L53" s="451">
        <v>1619</v>
      </c>
      <c r="M53" s="451">
        <v>1619</v>
      </c>
      <c r="N53" s="345">
        <f t="shared" si="5"/>
        <v>100</v>
      </c>
    </row>
    <row r="54" spans="1:14" ht="15.75">
      <c r="A54" s="72">
        <v>44</v>
      </c>
      <c r="B54" s="77" t="s">
        <v>57</v>
      </c>
      <c r="C54" s="77"/>
      <c r="D54" s="77"/>
      <c r="E54" s="61" t="s">
        <v>821</v>
      </c>
      <c r="F54" s="451" t="s">
        <v>253</v>
      </c>
      <c r="G54" s="451">
        <v>15</v>
      </c>
      <c r="H54" s="451">
        <v>92</v>
      </c>
      <c r="I54" s="60"/>
      <c r="J54" s="60"/>
      <c r="K54" s="60"/>
      <c r="L54" s="451">
        <v>553</v>
      </c>
      <c r="M54" s="451">
        <v>506</v>
      </c>
      <c r="N54" s="345">
        <f t="shared" si="5"/>
        <v>91.500904159132006</v>
      </c>
    </row>
    <row r="55" spans="1:14" ht="47.25" customHeight="1">
      <c r="A55" s="72">
        <v>45</v>
      </c>
      <c r="B55" s="77" t="s">
        <v>58</v>
      </c>
      <c r="C55" s="451" t="s">
        <v>375</v>
      </c>
      <c r="D55" s="77"/>
      <c r="E55" s="77"/>
      <c r="F55" s="451"/>
      <c r="G55" s="451"/>
      <c r="H55" s="451"/>
      <c r="I55" s="77"/>
      <c r="J55" s="77"/>
      <c r="K55" s="77" t="s">
        <v>547</v>
      </c>
      <c r="L55" s="451">
        <v>5624</v>
      </c>
      <c r="M55" s="78">
        <v>4440</v>
      </c>
      <c r="N55" s="345">
        <f t="shared" si="5"/>
        <v>78.94736842105263</v>
      </c>
    </row>
    <row r="56" spans="1:14" ht="94.5">
      <c r="A56" s="72">
        <v>46</v>
      </c>
      <c r="B56" s="77" t="s">
        <v>59</v>
      </c>
      <c r="C56" s="451"/>
      <c r="D56" s="451"/>
      <c r="E56" s="77" t="s">
        <v>441</v>
      </c>
      <c r="F56" s="451" t="s">
        <v>253</v>
      </c>
      <c r="G56" s="451" t="s">
        <v>430</v>
      </c>
      <c r="H56" s="60"/>
      <c r="I56" s="451"/>
      <c r="J56" s="451"/>
      <c r="K56" s="77" t="s">
        <v>1453</v>
      </c>
      <c r="L56" s="451">
        <v>2000</v>
      </c>
      <c r="M56" s="451">
        <v>2000</v>
      </c>
      <c r="N56" s="345">
        <f t="shared" si="5"/>
        <v>100</v>
      </c>
    </row>
    <row r="57" spans="1:14" ht="78.75">
      <c r="A57" s="72">
        <v>47</v>
      </c>
      <c r="B57" s="77" t="s">
        <v>60</v>
      </c>
      <c r="C57" s="77"/>
      <c r="D57" s="77"/>
      <c r="E57" s="83" t="s">
        <v>457</v>
      </c>
      <c r="F57" s="62" t="s">
        <v>253</v>
      </c>
      <c r="G57" s="62">
        <v>70</v>
      </c>
      <c r="H57" s="62">
        <v>70</v>
      </c>
      <c r="I57" s="77"/>
      <c r="J57" s="77"/>
      <c r="K57" s="83" t="s">
        <v>457</v>
      </c>
      <c r="L57" s="78">
        <v>545</v>
      </c>
      <c r="M57" s="78">
        <v>381</v>
      </c>
      <c r="N57" s="345">
        <f t="shared" si="5"/>
        <v>69.908256880733944</v>
      </c>
    </row>
    <row r="58" spans="1:14" ht="15.75" customHeight="1">
      <c r="A58" s="451">
        <v>48</v>
      </c>
      <c r="B58" s="77" t="s">
        <v>61</v>
      </c>
      <c r="C58" s="208"/>
      <c r="D58" s="208"/>
      <c r="E58" s="208"/>
      <c r="F58" s="208"/>
      <c r="G58" s="208"/>
      <c r="H58" s="208"/>
      <c r="I58" s="208"/>
      <c r="J58" s="208"/>
      <c r="K58" s="118"/>
      <c r="L58" s="431">
        <v>512</v>
      </c>
      <c r="M58" s="431">
        <v>501</v>
      </c>
      <c r="N58" s="345">
        <f t="shared" si="5"/>
        <v>97.8515625</v>
      </c>
    </row>
    <row r="59" spans="1:14" ht="47.25">
      <c r="A59" s="72">
        <v>49</v>
      </c>
      <c r="B59" s="77" t="s">
        <v>62</v>
      </c>
      <c r="C59" s="77"/>
      <c r="D59" s="451"/>
      <c r="E59" s="61" t="s">
        <v>9</v>
      </c>
      <c r="F59" s="60" t="s">
        <v>253</v>
      </c>
      <c r="G59" s="60">
        <v>70</v>
      </c>
      <c r="H59" s="60">
        <v>78</v>
      </c>
      <c r="I59" s="77"/>
      <c r="J59" s="77"/>
      <c r="K59" s="77" t="s">
        <v>562</v>
      </c>
      <c r="L59" s="451">
        <v>405</v>
      </c>
      <c r="M59" s="451">
        <v>316</v>
      </c>
      <c r="N59" s="345">
        <f t="shared" si="5"/>
        <v>78.024691358024683</v>
      </c>
    </row>
    <row r="60" spans="1:14" ht="94.5">
      <c r="A60" s="72">
        <v>50</v>
      </c>
      <c r="B60" s="77" t="s">
        <v>63</v>
      </c>
      <c r="C60" s="451"/>
      <c r="D60" s="451"/>
      <c r="E60" s="77" t="s">
        <v>331</v>
      </c>
      <c r="F60" s="451" t="s">
        <v>253</v>
      </c>
      <c r="G60" s="451">
        <v>70</v>
      </c>
      <c r="H60" s="451">
        <v>60</v>
      </c>
      <c r="I60" s="60"/>
      <c r="J60" s="60"/>
      <c r="K60" s="60"/>
      <c r="L60" s="60"/>
      <c r="M60" s="62"/>
      <c r="N60" s="351"/>
    </row>
    <row r="61" spans="1:14" ht="94.5">
      <c r="A61" s="72">
        <v>51</v>
      </c>
      <c r="B61" s="77" t="s">
        <v>64</v>
      </c>
      <c r="C61" s="451"/>
      <c r="D61" s="77"/>
      <c r="E61" s="77" t="s">
        <v>331</v>
      </c>
      <c r="F61" s="451" t="s">
        <v>253</v>
      </c>
      <c r="G61" s="77" t="s">
        <v>464</v>
      </c>
      <c r="H61" s="451">
        <v>70</v>
      </c>
      <c r="I61" s="77"/>
      <c r="J61" s="77"/>
      <c r="K61" s="518" t="s">
        <v>843</v>
      </c>
      <c r="L61" s="451">
        <v>557</v>
      </c>
      <c r="M61" s="451">
        <v>390</v>
      </c>
      <c r="N61" s="345">
        <f t="shared" ref="N61:N62" si="6">M61/L61*100</f>
        <v>70.017953321364459</v>
      </c>
    </row>
    <row r="62" spans="1:14" ht="94.5">
      <c r="A62" s="72">
        <v>52</v>
      </c>
      <c r="B62" s="77" t="s">
        <v>65</v>
      </c>
      <c r="C62" s="77"/>
      <c r="D62" s="77"/>
      <c r="E62" s="77" t="s">
        <v>508</v>
      </c>
      <c r="F62" s="451" t="s">
        <v>253</v>
      </c>
      <c r="G62" s="60"/>
      <c r="H62" s="60"/>
      <c r="I62" s="77"/>
      <c r="J62" s="77"/>
      <c r="K62" s="77" t="s">
        <v>509</v>
      </c>
      <c r="L62" s="451">
        <v>15</v>
      </c>
      <c r="M62" s="451">
        <v>15</v>
      </c>
      <c r="N62" s="345">
        <f t="shared" si="6"/>
        <v>100</v>
      </c>
    </row>
    <row r="63" spans="1:14" ht="47.25">
      <c r="A63" s="72">
        <v>53</v>
      </c>
      <c r="B63" s="77" t="s">
        <v>66</v>
      </c>
      <c r="C63" s="77"/>
      <c r="D63" s="77"/>
      <c r="E63" s="77" t="s">
        <v>1472</v>
      </c>
      <c r="F63" s="60"/>
      <c r="G63" s="60"/>
      <c r="H63" s="60"/>
      <c r="I63" s="77"/>
      <c r="J63" s="77"/>
      <c r="K63" s="77" t="s">
        <v>1473</v>
      </c>
      <c r="L63" s="60">
        <v>19</v>
      </c>
      <c r="M63" s="62">
        <v>26</v>
      </c>
      <c r="N63" s="345"/>
    </row>
    <row r="64" spans="1:14" ht="110.25">
      <c r="A64" s="72">
        <v>54</v>
      </c>
      <c r="B64" s="77" t="s">
        <v>67</v>
      </c>
      <c r="C64" s="77"/>
      <c r="D64" s="77"/>
      <c r="E64" s="77" t="s">
        <v>796</v>
      </c>
      <c r="F64" s="60" t="s">
        <v>253</v>
      </c>
      <c r="G64" s="60">
        <v>100</v>
      </c>
      <c r="H64" s="60">
        <v>100</v>
      </c>
      <c r="I64" s="77"/>
      <c r="J64" s="77"/>
      <c r="K64" s="77" t="s">
        <v>1438</v>
      </c>
      <c r="L64" s="451">
        <v>610</v>
      </c>
      <c r="M64" s="78">
        <v>610</v>
      </c>
      <c r="N64" s="345">
        <f>M64/L64*100</f>
        <v>100</v>
      </c>
    </row>
    <row r="65" spans="1:14" ht="78.75">
      <c r="A65" s="72">
        <v>55</v>
      </c>
      <c r="B65" s="77" t="s">
        <v>68</v>
      </c>
      <c r="C65" s="77"/>
      <c r="D65" s="77"/>
      <c r="E65" s="77" t="s">
        <v>774</v>
      </c>
      <c r="F65" s="60" t="s">
        <v>117</v>
      </c>
      <c r="G65" s="451" t="s">
        <v>618</v>
      </c>
      <c r="H65" s="451" t="s">
        <v>775</v>
      </c>
      <c r="I65" s="61"/>
      <c r="J65" s="61"/>
      <c r="K65" s="61"/>
      <c r="L65" s="60"/>
      <c r="M65" s="62"/>
      <c r="N65" s="351"/>
    </row>
    <row r="66" spans="1:14" ht="110.25">
      <c r="A66" s="72">
        <v>56</v>
      </c>
      <c r="B66" s="77" t="s">
        <v>69</v>
      </c>
      <c r="C66" s="77"/>
      <c r="D66" s="77"/>
      <c r="E66" s="77" t="s">
        <v>776</v>
      </c>
      <c r="F66" s="451" t="s">
        <v>590</v>
      </c>
      <c r="G66" s="451">
        <v>35</v>
      </c>
      <c r="H66" s="451">
        <v>35</v>
      </c>
      <c r="I66" s="77"/>
      <c r="J66" s="77"/>
      <c r="K66" s="77" t="s">
        <v>1454</v>
      </c>
      <c r="L66" s="451">
        <v>933</v>
      </c>
      <c r="M66" s="451">
        <v>870</v>
      </c>
      <c r="N66" s="345">
        <f t="shared" ref="N66:N68" si="7">M66/L66*100</f>
        <v>93.247588424437296</v>
      </c>
    </row>
    <row r="67" spans="1:14" ht="94.5">
      <c r="A67" s="89">
        <v>57</v>
      </c>
      <c r="B67" s="221" t="s">
        <v>70</v>
      </c>
      <c r="C67" s="77"/>
      <c r="D67" s="77"/>
      <c r="E67" s="84" t="s">
        <v>589</v>
      </c>
      <c r="F67" s="72" t="s">
        <v>590</v>
      </c>
      <c r="G67" s="72">
        <v>2195</v>
      </c>
      <c r="H67" s="72">
        <v>2195</v>
      </c>
      <c r="I67" s="77"/>
      <c r="J67" s="72"/>
      <c r="K67" s="83" t="s">
        <v>591</v>
      </c>
      <c r="L67" s="72">
        <v>2195</v>
      </c>
      <c r="M67" s="78">
        <v>2195</v>
      </c>
      <c r="N67" s="345">
        <f t="shared" si="7"/>
        <v>100</v>
      </c>
    </row>
    <row r="68" spans="1:14" ht="126">
      <c r="A68" s="89">
        <v>58</v>
      </c>
      <c r="B68" s="77" t="s">
        <v>71</v>
      </c>
      <c r="C68" s="77"/>
      <c r="D68" s="77"/>
      <c r="E68" s="77" t="s">
        <v>490</v>
      </c>
      <c r="F68" s="451" t="s">
        <v>253</v>
      </c>
      <c r="G68" s="61" t="s">
        <v>1439</v>
      </c>
      <c r="H68" s="60">
        <v>43.97</v>
      </c>
      <c r="I68" s="77"/>
      <c r="J68" s="77"/>
      <c r="K68" s="77" t="s">
        <v>491</v>
      </c>
      <c r="L68" s="451">
        <v>2768</v>
      </c>
      <c r="M68" s="451">
        <v>1217</v>
      </c>
      <c r="N68" s="345">
        <f t="shared" si="7"/>
        <v>43.966763005780344</v>
      </c>
    </row>
    <row r="69" spans="1:14" ht="15.75" customHeight="1">
      <c r="A69" s="94">
        <v>59</v>
      </c>
      <c r="B69" s="61" t="s">
        <v>72</v>
      </c>
      <c r="C69" s="61"/>
      <c r="D69" s="61"/>
      <c r="E69" s="61"/>
      <c r="F69" s="60"/>
      <c r="G69" s="60"/>
      <c r="H69" s="60"/>
      <c r="I69" s="61"/>
      <c r="J69" s="61"/>
      <c r="K69" s="61"/>
      <c r="L69" s="60"/>
      <c r="M69" s="62"/>
      <c r="N69" s="351"/>
    </row>
    <row r="70" spans="1:14" ht="15.75" customHeight="1">
      <c r="A70" s="94">
        <v>60</v>
      </c>
      <c r="B70" s="61" t="s">
        <v>73</v>
      </c>
      <c r="C70" s="60"/>
      <c r="D70" s="61"/>
      <c r="E70" s="61"/>
      <c r="F70" s="60"/>
      <c r="G70" s="60"/>
      <c r="H70" s="60"/>
      <c r="I70" s="61"/>
      <c r="J70" s="61"/>
      <c r="K70" s="61"/>
      <c r="L70" s="60"/>
      <c r="M70" s="62"/>
      <c r="N70" s="351"/>
    </row>
    <row r="71" spans="1:14" ht="110.25">
      <c r="A71" s="89">
        <v>61</v>
      </c>
      <c r="B71" s="221" t="s">
        <v>74</v>
      </c>
      <c r="C71" s="221"/>
      <c r="D71" s="221"/>
      <c r="E71" s="221" t="s">
        <v>1443</v>
      </c>
      <c r="F71" s="451" t="s">
        <v>253</v>
      </c>
      <c r="G71" s="451">
        <v>70</v>
      </c>
      <c r="H71" s="451">
        <v>92.3</v>
      </c>
      <c r="I71" s="451"/>
      <c r="J71" s="451"/>
      <c r="K71" s="77" t="s">
        <v>531</v>
      </c>
      <c r="L71" s="451">
        <v>404</v>
      </c>
      <c r="M71" s="451">
        <v>373</v>
      </c>
      <c r="N71" s="345">
        <f t="shared" ref="N71:N72" si="8">M71/L71*100</f>
        <v>92.32673267326733</v>
      </c>
    </row>
    <row r="72" spans="1:14" ht="63" customHeight="1">
      <c r="A72" s="89">
        <v>62</v>
      </c>
      <c r="B72" s="83" t="s">
        <v>75</v>
      </c>
      <c r="C72" s="72" t="s">
        <v>375</v>
      </c>
      <c r="D72" s="83"/>
      <c r="E72" s="83"/>
      <c r="F72" s="72"/>
      <c r="G72" s="72"/>
      <c r="H72" s="72"/>
      <c r="I72" s="83"/>
      <c r="J72" s="83"/>
      <c r="K72" s="83" t="s">
        <v>883</v>
      </c>
      <c r="L72" s="72">
        <v>609</v>
      </c>
      <c r="M72" s="72">
        <v>609</v>
      </c>
      <c r="N72" s="345">
        <f t="shared" si="8"/>
        <v>100</v>
      </c>
    </row>
    <row r="73" spans="1:14" ht="31.5" customHeight="1">
      <c r="A73" s="89">
        <v>63</v>
      </c>
      <c r="B73" s="77" t="s">
        <v>76</v>
      </c>
      <c r="C73" s="72" t="s">
        <v>375</v>
      </c>
      <c r="D73" s="77"/>
      <c r="E73" s="77"/>
      <c r="F73" s="451"/>
      <c r="G73" s="451"/>
      <c r="H73" s="451"/>
      <c r="I73" s="72" t="s">
        <v>375</v>
      </c>
      <c r="J73" s="77"/>
      <c r="K73" s="77"/>
      <c r="L73" s="60"/>
      <c r="M73" s="451" t="s">
        <v>749</v>
      </c>
      <c r="N73" s="476"/>
    </row>
    <row r="74" spans="1:14" ht="78.75" customHeight="1">
      <c r="A74" s="89">
        <v>64</v>
      </c>
      <c r="B74" s="221" t="s">
        <v>77</v>
      </c>
      <c r="C74" s="222"/>
      <c r="D74" s="222"/>
      <c r="E74" s="130" t="s">
        <v>1444</v>
      </c>
      <c r="F74" s="60"/>
      <c r="G74" s="60"/>
      <c r="H74" s="60"/>
      <c r="I74" s="222"/>
      <c r="J74" s="222"/>
      <c r="K74" s="222"/>
      <c r="L74" s="451">
        <v>1230</v>
      </c>
      <c r="M74" s="451">
        <v>1230</v>
      </c>
      <c r="N74" s="345">
        <f>M74/L74*100</f>
        <v>100</v>
      </c>
    </row>
    <row r="75" spans="1:14" ht="15.75" customHeight="1">
      <c r="A75" s="97">
        <v>65</v>
      </c>
      <c r="B75" s="57" t="s">
        <v>78</v>
      </c>
      <c r="C75" s="57"/>
      <c r="D75" s="57"/>
      <c r="E75" s="57"/>
      <c r="F75" s="33"/>
      <c r="G75" s="33"/>
      <c r="H75" s="33"/>
      <c r="I75" s="57"/>
      <c r="J75" s="57"/>
      <c r="K75" s="57"/>
      <c r="L75" s="33"/>
      <c r="M75" s="38"/>
      <c r="N75" s="351"/>
    </row>
    <row r="76" spans="1:14" ht="15.75" customHeight="1">
      <c r="A76" s="89">
        <v>66</v>
      </c>
      <c r="B76" s="77" t="s">
        <v>79</v>
      </c>
      <c r="C76" s="451" t="s">
        <v>375</v>
      </c>
      <c r="D76" s="77"/>
      <c r="E76" s="77"/>
      <c r="F76" s="72"/>
      <c r="G76" s="72"/>
      <c r="H76" s="72"/>
      <c r="I76" s="77"/>
      <c r="J76" s="77"/>
      <c r="K76" s="77" t="s">
        <v>890</v>
      </c>
      <c r="L76" s="451">
        <v>3648</v>
      </c>
      <c r="M76" s="451">
        <v>766</v>
      </c>
      <c r="N76" s="345">
        <f t="shared" ref="N76:N78" si="9">M76/L76*100</f>
        <v>20.99780701754386</v>
      </c>
    </row>
    <row r="77" spans="1:14" ht="94.5">
      <c r="A77" s="89">
        <v>67</v>
      </c>
      <c r="B77" s="221" t="s">
        <v>80</v>
      </c>
      <c r="C77" s="221"/>
      <c r="D77" s="221"/>
      <c r="E77" s="77" t="s">
        <v>589</v>
      </c>
      <c r="F77" s="60" t="s">
        <v>253</v>
      </c>
      <c r="G77" s="60"/>
      <c r="H77" s="60"/>
      <c r="I77" s="221"/>
      <c r="J77" s="221"/>
      <c r="K77" s="77" t="s">
        <v>894</v>
      </c>
      <c r="L77" s="78">
        <v>981</v>
      </c>
      <c r="M77" s="78">
        <v>686</v>
      </c>
      <c r="N77" s="345">
        <f t="shared" si="9"/>
        <v>69.928644240570847</v>
      </c>
    </row>
    <row r="78" spans="1:14" ht="15.75" customHeight="1">
      <c r="A78" s="89">
        <v>68</v>
      </c>
      <c r="B78" s="77" t="s">
        <v>81</v>
      </c>
      <c r="C78" s="451" t="s">
        <v>375</v>
      </c>
      <c r="D78" s="451"/>
      <c r="E78" s="451"/>
      <c r="F78" s="451"/>
      <c r="G78" s="451"/>
      <c r="H78" s="451"/>
      <c r="I78" s="451" t="s">
        <v>375</v>
      </c>
      <c r="J78" s="451"/>
      <c r="K78" s="451"/>
      <c r="L78" s="451">
        <v>2478</v>
      </c>
      <c r="M78" s="451">
        <v>1075</v>
      </c>
      <c r="N78" s="345">
        <f t="shared" si="9"/>
        <v>43.381759483454395</v>
      </c>
    </row>
    <row r="79" spans="1:14" ht="15.75" customHeight="1">
      <c r="A79" s="97">
        <v>69</v>
      </c>
      <c r="B79" s="57" t="s">
        <v>82</v>
      </c>
      <c r="C79" s="57"/>
      <c r="D79" s="57"/>
      <c r="E79" s="57"/>
      <c r="F79" s="33"/>
      <c r="G79" s="33"/>
      <c r="H79" s="33"/>
      <c r="I79" s="57"/>
      <c r="J79" s="57"/>
      <c r="K79" s="57"/>
      <c r="L79" s="33"/>
      <c r="M79" s="38"/>
      <c r="N79" s="351"/>
    </row>
    <row r="80" spans="1:14" ht="63">
      <c r="A80" s="89">
        <v>70</v>
      </c>
      <c r="B80" s="77" t="s">
        <v>83</v>
      </c>
      <c r="C80" s="77"/>
      <c r="D80" s="451" t="s">
        <v>375</v>
      </c>
      <c r="E80" s="77"/>
      <c r="F80" s="451"/>
      <c r="G80" s="451"/>
      <c r="H80" s="451"/>
      <c r="I80" s="77"/>
      <c r="J80" s="77"/>
      <c r="K80" s="77" t="s">
        <v>707</v>
      </c>
      <c r="L80" s="451">
        <v>306</v>
      </c>
      <c r="M80" s="78">
        <v>306</v>
      </c>
      <c r="N80" s="345">
        <f>M80/L80*100</f>
        <v>100</v>
      </c>
    </row>
    <row r="81" spans="1:16" ht="15.75" customHeight="1">
      <c r="A81" s="97">
        <v>71</v>
      </c>
      <c r="B81" s="57" t="s">
        <v>84</v>
      </c>
      <c r="C81" s="57"/>
      <c r="D81" s="57"/>
      <c r="E81" s="57"/>
      <c r="F81" s="33"/>
      <c r="G81" s="33"/>
      <c r="H81" s="33"/>
      <c r="I81" s="57"/>
      <c r="J81" s="57"/>
      <c r="K81" s="57"/>
      <c r="L81" s="33"/>
      <c r="M81" s="38"/>
      <c r="N81" s="351"/>
    </row>
    <row r="82" spans="1:16" ht="15.75" customHeight="1">
      <c r="A82" s="94">
        <v>72</v>
      </c>
      <c r="B82" s="61" t="s">
        <v>85</v>
      </c>
      <c r="C82" s="61"/>
      <c r="D82" s="61"/>
      <c r="E82" s="61"/>
      <c r="F82" s="60"/>
      <c r="G82" s="60"/>
      <c r="H82" s="60"/>
      <c r="I82" s="61"/>
      <c r="J82" s="61"/>
      <c r="K82" s="61"/>
      <c r="L82" s="60"/>
      <c r="M82" s="62"/>
      <c r="N82" s="351"/>
    </row>
    <row r="83" spans="1:16" ht="78.75">
      <c r="A83" s="89">
        <v>73</v>
      </c>
      <c r="B83" s="77" t="s">
        <v>86</v>
      </c>
      <c r="C83" s="133"/>
      <c r="D83" s="133"/>
      <c r="E83" s="133" t="s">
        <v>700</v>
      </c>
      <c r="F83" s="101" t="s">
        <v>253</v>
      </c>
      <c r="G83" s="101">
        <v>33.299999999999997</v>
      </c>
      <c r="H83" s="101">
        <v>72.2</v>
      </c>
      <c r="I83" s="133"/>
      <c r="J83" s="133"/>
      <c r="K83" s="152" t="s">
        <v>1434</v>
      </c>
      <c r="L83" s="143">
        <v>2517</v>
      </c>
      <c r="M83" s="143">
        <v>1818</v>
      </c>
      <c r="N83" s="345">
        <f>M83/L83*100</f>
        <v>72.22884386174016</v>
      </c>
    </row>
    <row r="84" spans="1:16" ht="63">
      <c r="A84" s="89">
        <v>74</v>
      </c>
      <c r="B84" s="77" t="s">
        <v>87</v>
      </c>
      <c r="C84" s="152"/>
      <c r="D84" s="152"/>
      <c r="E84" s="133" t="s">
        <v>1435</v>
      </c>
      <c r="F84" s="101" t="s">
        <v>253</v>
      </c>
      <c r="G84" s="168" t="s">
        <v>293</v>
      </c>
      <c r="H84" s="168" t="s">
        <v>293</v>
      </c>
      <c r="I84" s="152"/>
      <c r="J84" s="152"/>
      <c r="K84" s="135" t="s">
        <v>122</v>
      </c>
      <c r="L84" s="168" t="s">
        <v>573</v>
      </c>
      <c r="M84" s="168" t="s">
        <v>573</v>
      </c>
      <c r="N84" s="476"/>
    </row>
    <row r="85" spans="1:16" ht="78.75">
      <c r="A85" s="89">
        <v>75</v>
      </c>
      <c r="B85" s="77" t="s">
        <v>88</v>
      </c>
      <c r="C85" s="77"/>
      <c r="D85" s="77"/>
      <c r="E85" s="77" t="s">
        <v>692</v>
      </c>
      <c r="F85" s="451" t="s">
        <v>253</v>
      </c>
      <c r="G85" s="451" t="s">
        <v>693</v>
      </c>
      <c r="H85" s="451"/>
      <c r="I85" s="451"/>
      <c r="J85" s="451"/>
      <c r="K85" s="77" t="s">
        <v>694</v>
      </c>
      <c r="L85" s="451">
        <v>838</v>
      </c>
      <c r="M85" s="451">
        <v>728</v>
      </c>
      <c r="N85" s="345">
        <f t="shared" ref="N85:N86" si="10">M85/L85*100</f>
        <v>86.873508353221965</v>
      </c>
    </row>
    <row r="86" spans="1:16" ht="94.5">
      <c r="A86" s="89">
        <v>76</v>
      </c>
      <c r="B86" s="77" t="s">
        <v>89</v>
      </c>
      <c r="C86" s="154"/>
      <c r="D86" s="154"/>
      <c r="E86" s="154" t="s">
        <v>909</v>
      </c>
      <c r="F86" s="114" t="s">
        <v>253</v>
      </c>
      <c r="G86" s="519">
        <v>0.6</v>
      </c>
      <c r="H86" s="519">
        <v>0.74</v>
      </c>
      <c r="I86" s="154"/>
      <c r="J86" s="154"/>
      <c r="K86" s="154" t="s">
        <v>676</v>
      </c>
      <c r="L86" s="114">
        <v>954</v>
      </c>
      <c r="M86" s="114">
        <v>706</v>
      </c>
      <c r="N86" s="345">
        <f t="shared" si="10"/>
        <v>74.0041928721174</v>
      </c>
    </row>
    <row r="87" spans="1:16" ht="31.5">
      <c r="A87" s="89">
        <v>77</v>
      </c>
      <c r="B87" s="77" t="s">
        <v>90</v>
      </c>
      <c r="C87" s="77"/>
      <c r="D87" s="77"/>
      <c r="E87" s="77" t="s">
        <v>355</v>
      </c>
      <c r="F87" s="60"/>
      <c r="G87" s="60"/>
      <c r="H87" s="60"/>
      <c r="I87" s="77"/>
      <c r="J87" s="77"/>
      <c r="K87" s="77" t="s">
        <v>663</v>
      </c>
      <c r="L87" s="60"/>
      <c r="M87" s="62"/>
      <c r="N87" s="351"/>
    </row>
    <row r="88" spans="1:16" ht="299.25" customHeight="1">
      <c r="A88" s="89">
        <v>78</v>
      </c>
      <c r="B88" s="77" t="s">
        <v>91</v>
      </c>
      <c r="C88" s="61"/>
      <c r="D88" s="61"/>
      <c r="E88" s="61"/>
      <c r="F88" s="60"/>
      <c r="G88" s="60"/>
      <c r="H88" s="60"/>
      <c r="I88" s="77"/>
      <c r="J88" s="77"/>
      <c r="K88" s="77" t="s">
        <v>913</v>
      </c>
      <c r="L88" s="451">
        <v>1301</v>
      </c>
      <c r="M88" s="451">
        <v>134</v>
      </c>
      <c r="N88" s="345">
        <f t="shared" ref="N88:N90" si="11">M88/L88*100</f>
        <v>10.299769408147579</v>
      </c>
      <c r="P88" s="67"/>
    </row>
    <row r="89" spans="1:16" ht="299.25">
      <c r="A89" s="89">
        <v>79</v>
      </c>
      <c r="B89" s="77" t="s">
        <v>92</v>
      </c>
      <c r="C89" s="77"/>
      <c r="D89" s="77"/>
      <c r="E89" s="77" t="s">
        <v>915</v>
      </c>
      <c r="F89" s="60" t="s">
        <v>253</v>
      </c>
      <c r="G89" s="60" t="s">
        <v>626</v>
      </c>
      <c r="H89" s="522">
        <f>M89/L89</f>
        <v>0.99857595960903622</v>
      </c>
      <c r="I89" s="77"/>
      <c r="J89" s="77"/>
      <c r="K89" s="77" t="s">
        <v>627</v>
      </c>
      <c r="L89" s="451">
        <f>9+5444+4338+4330+9+87+1232</f>
        <v>15449</v>
      </c>
      <c r="M89" s="451">
        <f>9+5444+4338+4330+9+87+1210</f>
        <v>15427</v>
      </c>
      <c r="N89" s="345">
        <f t="shared" si="11"/>
        <v>99.857595960903623</v>
      </c>
    </row>
    <row r="90" spans="1:16" ht="47.25" customHeight="1">
      <c r="A90" s="89">
        <v>80</v>
      </c>
      <c r="B90" s="77" t="s">
        <v>93</v>
      </c>
      <c r="C90" s="451" t="s">
        <v>375</v>
      </c>
      <c r="D90" s="77"/>
      <c r="E90" s="83"/>
      <c r="F90" s="72"/>
      <c r="G90" s="72"/>
      <c r="H90" s="72"/>
      <c r="I90" s="77"/>
      <c r="J90" s="77"/>
      <c r="K90" s="83" t="s">
        <v>373</v>
      </c>
      <c r="L90" s="72">
        <v>1304</v>
      </c>
      <c r="M90" s="72">
        <v>1260</v>
      </c>
      <c r="N90" s="345">
        <f t="shared" si="11"/>
        <v>96.625766871165638</v>
      </c>
    </row>
    <row r="91" spans="1:16" ht="15.75" customHeight="1">
      <c r="A91" s="94">
        <v>81</v>
      </c>
      <c r="B91" s="61" t="s">
        <v>94</v>
      </c>
      <c r="C91" s="60"/>
      <c r="D91" s="60"/>
      <c r="E91" s="60"/>
      <c r="F91" s="60"/>
      <c r="G91" s="60"/>
      <c r="H91" s="60"/>
      <c r="I91" s="60"/>
      <c r="J91" s="60"/>
      <c r="K91" s="60"/>
      <c r="L91" s="60"/>
      <c r="M91" s="520"/>
      <c r="N91" s="476"/>
    </row>
    <row r="92" spans="1:16" ht="15.75" customHeight="1">
      <c r="A92" s="89">
        <v>82</v>
      </c>
      <c r="B92" s="77" t="s">
        <v>95</v>
      </c>
      <c r="C92" s="78" t="s">
        <v>375</v>
      </c>
      <c r="D92" s="78"/>
      <c r="E92" s="78"/>
      <c r="F92" s="78"/>
      <c r="G92" s="78"/>
      <c r="H92" s="78"/>
      <c r="I92" s="62"/>
      <c r="J92" s="62"/>
      <c r="K92" s="62"/>
      <c r="L92" s="78">
        <v>37</v>
      </c>
      <c r="M92" s="78">
        <v>21</v>
      </c>
      <c r="N92" s="345">
        <f t="shared" ref="N92:N93" si="12">M92/L92*100</f>
        <v>56.756756756756758</v>
      </c>
    </row>
    <row r="93" spans="1:16" ht="55.5" customHeight="1">
      <c r="A93" s="89">
        <v>83</v>
      </c>
      <c r="B93" s="77" t="s">
        <v>96</v>
      </c>
      <c r="C93" s="60"/>
      <c r="D93" s="60"/>
      <c r="E93" s="130" t="s">
        <v>639</v>
      </c>
      <c r="F93" s="60"/>
      <c r="G93" s="60"/>
      <c r="H93" s="60"/>
      <c r="I93" s="72" t="s">
        <v>375</v>
      </c>
      <c r="J93" s="451"/>
      <c r="K93" s="451"/>
      <c r="L93" s="451">
        <v>571</v>
      </c>
      <c r="M93" s="451">
        <v>401</v>
      </c>
      <c r="N93" s="345">
        <f t="shared" si="12"/>
        <v>70.2276707530648</v>
      </c>
    </row>
    <row r="94" spans="1:16" ht="15.75" customHeight="1">
      <c r="A94" s="97">
        <v>84</v>
      </c>
      <c r="B94" s="57" t="s">
        <v>97</v>
      </c>
      <c r="C94" s="57"/>
      <c r="D94" s="57"/>
      <c r="E94" s="57"/>
      <c r="F94" s="33"/>
      <c r="G94" s="33"/>
      <c r="H94" s="33"/>
      <c r="I94" s="57"/>
      <c r="J94" s="57"/>
      <c r="K94" s="57"/>
      <c r="L94" s="33"/>
      <c r="M94" s="38"/>
      <c r="N94" s="351"/>
    </row>
    <row r="95" spans="1:16" ht="78.75">
      <c r="A95" s="72">
        <v>85</v>
      </c>
      <c r="B95" s="77" t="s">
        <v>98</v>
      </c>
      <c r="C95" s="77"/>
      <c r="D95" s="77"/>
      <c r="E95" s="77" t="s">
        <v>654</v>
      </c>
      <c r="F95" s="451" t="s">
        <v>253</v>
      </c>
      <c r="G95" s="451">
        <v>100</v>
      </c>
      <c r="H95" s="451">
        <v>100</v>
      </c>
      <c r="I95" s="77"/>
      <c r="J95" s="77"/>
      <c r="K95" s="77" t="s">
        <v>655</v>
      </c>
      <c r="L95" s="451">
        <v>352</v>
      </c>
      <c r="M95" s="451">
        <v>352</v>
      </c>
      <c r="N95" s="345">
        <f>M95/L95*100</f>
        <v>100</v>
      </c>
    </row>
    <row r="97" spans="1:14" hidden="1">
      <c r="L97" s="523">
        <f>L95+L14+L13+L93+L92+L90+L89+L88+L86+L85+L83+L80+L78+L77+L76+L74+L72+L71+L68+L67+L66+L64+L62+L61+L59+L58+L57+L56+L55+L54+L53+L52+L51+L50+L49+L48+L47+L45+L43+L41+L39+L38+L36+L35+L33+L32+L30+L29+L26+L23+L20+L17+L16+L15+L12</f>
        <v>80392</v>
      </c>
      <c r="M97" s="523">
        <f>M95+M14+M13+M93+M92+M90+M89+M88+M86+M85+M83+M80+M78+M77+M76+M74+M72+M71+M68+M67+M66+M64+M62+M61+M59+M58+M57+M56+M55+M54+M53+M52+M51+M50+M49+M48+M47+M45+M43+M41+M39+M38+M36+M35+M33+M32+M30+M29+M26+M23+M20+M17+M16+M15+M12</f>
        <v>59546</v>
      </c>
    </row>
    <row r="98" spans="1:14" hidden="1">
      <c r="M98" s="438">
        <f>M97/L97*100</f>
        <v>74.069559160115432</v>
      </c>
    </row>
    <row r="101" spans="1:14">
      <c r="A101" s="43"/>
      <c r="B101" s="610"/>
      <c r="C101" s="610"/>
      <c r="D101" s="610"/>
      <c r="E101" s="610"/>
      <c r="F101" s="610"/>
      <c r="G101" s="610"/>
      <c r="H101" s="610"/>
      <c r="I101" s="610"/>
      <c r="J101" s="610"/>
      <c r="K101" s="610"/>
      <c r="L101" s="610"/>
      <c r="M101" s="610"/>
      <c r="N101" s="610"/>
    </row>
    <row r="102" spans="1:14" ht="37.5" customHeight="1">
      <c r="A102" s="43" t="s">
        <v>126</v>
      </c>
      <c r="B102" s="610" t="s">
        <v>255</v>
      </c>
      <c r="C102" s="610"/>
      <c r="D102" s="610"/>
      <c r="E102" s="610"/>
      <c r="F102" s="610"/>
      <c r="G102" s="610"/>
      <c r="H102" s="610"/>
      <c r="I102" s="610"/>
      <c r="J102" s="610"/>
      <c r="K102" s="610"/>
      <c r="L102" s="610"/>
      <c r="M102" s="610"/>
      <c r="N102" s="610"/>
    </row>
    <row r="103" spans="1:14">
      <c r="A103" s="44"/>
      <c r="B103" s="11"/>
    </row>
  </sheetData>
  <autoFilter ref="A10:N95"/>
  <mergeCells count="21">
    <mergeCell ref="E8:H8"/>
    <mergeCell ref="I8:I9"/>
    <mergeCell ref="J8:J9"/>
    <mergeCell ref="B101:N101"/>
    <mergeCell ref="B102:N102"/>
    <mergeCell ref="A1:E1"/>
    <mergeCell ref="A2:A9"/>
    <mergeCell ref="B2:B9"/>
    <mergeCell ref="C2:N2"/>
    <mergeCell ref="C3:N3"/>
    <mergeCell ref="C4:N4"/>
    <mergeCell ref="C5:H5"/>
    <mergeCell ref="I5:K7"/>
    <mergeCell ref="L5:M5"/>
    <mergeCell ref="N5:N9"/>
    <mergeCell ref="C6:C9"/>
    <mergeCell ref="D6:H6"/>
    <mergeCell ref="L6:L9"/>
    <mergeCell ref="M6:M9"/>
    <mergeCell ref="D7:H7"/>
    <mergeCell ref="D8:D9"/>
  </mergeCells>
  <pageMargins left="0.7" right="0.7" top="0.75" bottom="0.75" header="0.3" footer="0.3"/>
  <pageSetup paperSize="9" firstPageNumber="214748364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2"/>
  <sheetViews>
    <sheetView zoomScale="60" zoomScaleNormal="60" workbookViewId="0">
      <pane xSplit="7" ySplit="11" topLeftCell="H12" activePane="bottomRight" state="frozen"/>
      <selection activeCell="H12" sqref="H12"/>
      <selection pane="topRight"/>
      <selection pane="bottomLeft"/>
      <selection pane="bottomRight" activeCell="N58" sqref="N58"/>
    </sheetView>
  </sheetViews>
  <sheetFormatPr defaultRowHeight="15"/>
  <cols>
    <col min="1" max="1" width="5.42578125" customWidth="1"/>
    <col min="2" max="2" width="44.7109375" style="32" customWidth="1"/>
    <col min="3" max="3" width="5.28515625" style="12" customWidth="1"/>
    <col min="4" max="4" width="14.140625" style="12" customWidth="1"/>
    <col min="5" max="5" width="6" style="12" customWidth="1"/>
    <col min="6" max="6" width="5.42578125" style="12" customWidth="1"/>
    <col min="7" max="7" width="66" customWidth="1"/>
    <col min="8" max="8" width="16.140625" customWidth="1"/>
    <col min="9" max="9" width="17" customWidth="1"/>
    <col min="10" max="10" width="17.7109375" customWidth="1"/>
    <col min="11" max="11" width="6.140625" customWidth="1"/>
    <col min="12" max="12" width="19.140625" customWidth="1"/>
    <col min="13" max="13" width="6.28515625" style="12" customWidth="1"/>
    <col min="14" max="14" width="107.42578125" customWidth="1"/>
    <col min="15" max="15" width="17.5703125" style="12" customWidth="1"/>
    <col min="16" max="16" width="18.42578125" style="12" customWidth="1"/>
    <col min="17" max="17" width="10.85546875" style="12" customWidth="1"/>
    <col min="18" max="18" width="10.28515625" style="12" customWidth="1"/>
    <col min="19" max="19" width="11.5703125" style="12" customWidth="1"/>
    <col min="20" max="20" width="10.5703125" style="12" customWidth="1"/>
    <col min="21" max="21" width="11.5703125" style="12" customWidth="1"/>
    <col min="22" max="22" width="11.28515625" style="12" customWidth="1"/>
    <col min="23" max="24" width="10.7109375" style="12" customWidth="1"/>
    <col min="25" max="25" width="16.85546875" style="12" customWidth="1"/>
    <col min="27" max="27" width="15.85546875" hidden="1" customWidth="1"/>
  </cols>
  <sheetData>
    <row r="1" spans="1:27" ht="18.75">
      <c r="A1" s="582" t="s">
        <v>0</v>
      </c>
      <c r="B1" s="583"/>
      <c r="C1" s="583"/>
      <c r="D1" s="583"/>
      <c r="E1" s="583"/>
      <c r="F1" s="583"/>
      <c r="G1" s="583"/>
      <c r="H1" s="583"/>
      <c r="I1" s="583"/>
      <c r="J1" s="583"/>
      <c r="K1" s="583"/>
      <c r="L1" s="583"/>
      <c r="M1" s="583"/>
      <c r="N1" s="583"/>
      <c r="O1" s="583"/>
      <c r="P1" s="583"/>
      <c r="Q1" s="583"/>
      <c r="R1" s="583"/>
      <c r="S1" s="583"/>
      <c r="T1" s="583"/>
      <c r="U1" s="583"/>
      <c r="V1" s="583"/>
      <c r="W1" s="583"/>
      <c r="X1" s="583"/>
      <c r="Y1" s="583"/>
    </row>
    <row r="2" spans="1:27" ht="24" customHeight="1">
      <c r="A2" s="601" t="s">
        <v>1</v>
      </c>
      <c r="B2" s="601" t="s">
        <v>2</v>
      </c>
      <c r="C2" s="602" t="s">
        <v>101</v>
      </c>
      <c r="D2" s="603"/>
      <c r="E2" s="603"/>
      <c r="F2" s="603"/>
      <c r="G2" s="603"/>
      <c r="H2" s="603"/>
      <c r="I2" s="603"/>
      <c r="J2" s="603"/>
      <c r="K2" s="603"/>
      <c r="L2" s="603"/>
      <c r="M2" s="603"/>
      <c r="N2" s="603"/>
      <c r="O2" s="603"/>
      <c r="P2" s="603"/>
      <c r="Q2" s="603"/>
      <c r="R2" s="603"/>
      <c r="S2" s="603"/>
      <c r="T2" s="603"/>
      <c r="U2" s="603"/>
      <c r="V2" s="603"/>
      <c r="W2" s="603"/>
      <c r="X2" s="603"/>
      <c r="Y2" s="604"/>
    </row>
    <row r="3" spans="1:27" ht="21.75" customHeight="1">
      <c r="A3" s="601"/>
      <c r="B3" s="601"/>
      <c r="C3" s="605" t="s">
        <v>1310</v>
      </c>
      <c r="D3" s="606"/>
      <c r="E3" s="606"/>
      <c r="F3" s="606"/>
      <c r="G3" s="606"/>
      <c r="H3" s="606"/>
      <c r="I3" s="606"/>
      <c r="J3" s="606"/>
      <c r="K3" s="606"/>
      <c r="L3" s="606"/>
      <c r="M3" s="606"/>
      <c r="N3" s="606"/>
      <c r="O3" s="606"/>
      <c r="P3" s="606"/>
      <c r="Q3" s="606"/>
      <c r="R3" s="606"/>
      <c r="S3" s="606"/>
      <c r="T3" s="606"/>
      <c r="U3" s="606"/>
      <c r="V3" s="606"/>
      <c r="W3" s="606"/>
      <c r="X3" s="606"/>
      <c r="Y3" s="607"/>
    </row>
    <row r="4" spans="1:27" ht="30.75" customHeight="1">
      <c r="A4" s="601"/>
      <c r="B4" s="601"/>
      <c r="C4" s="589" t="s">
        <v>102</v>
      </c>
      <c r="D4" s="590"/>
      <c r="E4" s="590"/>
      <c r="F4" s="590"/>
      <c r="G4" s="590"/>
      <c r="H4" s="590"/>
      <c r="I4" s="590"/>
      <c r="J4" s="590"/>
      <c r="K4" s="590"/>
      <c r="L4" s="590"/>
      <c r="M4" s="590"/>
      <c r="N4" s="590"/>
      <c r="O4" s="590"/>
      <c r="P4" s="590"/>
      <c r="Q4" s="590"/>
      <c r="R4" s="590"/>
      <c r="S4" s="590"/>
      <c r="T4" s="590"/>
      <c r="U4" s="590"/>
      <c r="V4" s="590"/>
      <c r="W4" s="590"/>
      <c r="X4" s="590"/>
      <c r="Y4" s="591"/>
    </row>
    <row r="5" spans="1:27" ht="15" customHeight="1">
      <c r="A5" s="601"/>
      <c r="B5" s="601"/>
      <c r="C5" s="608" t="s">
        <v>103</v>
      </c>
      <c r="D5" s="608"/>
      <c r="E5" s="608"/>
      <c r="F5" s="608"/>
      <c r="G5" s="608"/>
      <c r="H5" s="608"/>
      <c r="I5" s="608"/>
      <c r="J5" s="608"/>
      <c r="K5" s="599" t="s">
        <v>7</v>
      </c>
      <c r="L5" s="599"/>
      <c r="M5" s="599"/>
      <c r="N5" s="599" t="s">
        <v>104</v>
      </c>
      <c r="O5" s="599" t="s">
        <v>105</v>
      </c>
      <c r="P5" s="599" t="s">
        <v>106</v>
      </c>
      <c r="Q5" s="599" t="s">
        <v>107</v>
      </c>
      <c r="R5" s="599"/>
      <c r="S5" s="599" t="s">
        <v>108</v>
      </c>
      <c r="T5" s="599"/>
      <c r="U5" s="599" t="s">
        <v>109</v>
      </c>
      <c r="V5" s="599"/>
      <c r="W5" s="599"/>
      <c r="X5" s="599"/>
      <c r="Y5" s="599"/>
    </row>
    <row r="6" spans="1:27" ht="15" customHeight="1">
      <c r="A6" s="601"/>
      <c r="B6" s="601"/>
      <c r="C6" s="599" t="s">
        <v>8</v>
      </c>
      <c r="D6" s="599" t="s">
        <v>110</v>
      </c>
      <c r="E6" s="609" t="s">
        <v>9</v>
      </c>
      <c r="F6" s="609"/>
      <c r="G6" s="609"/>
      <c r="H6" s="609"/>
      <c r="I6" s="609"/>
      <c r="J6" s="609"/>
      <c r="K6" s="599"/>
      <c r="L6" s="599"/>
      <c r="M6" s="599"/>
      <c r="N6" s="599"/>
      <c r="O6" s="599"/>
      <c r="P6" s="599"/>
      <c r="Q6" s="599"/>
      <c r="R6" s="599"/>
      <c r="S6" s="599"/>
      <c r="T6" s="599"/>
      <c r="U6" s="599"/>
      <c r="V6" s="599"/>
      <c r="W6" s="599"/>
      <c r="X6" s="599"/>
      <c r="Y6" s="599"/>
    </row>
    <row r="7" spans="1:27" ht="18" customHeight="1">
      <c r="A7" s="601"/>
      <c r="B7" s="601"/>
      <c r="C7" s="599"/>
      <c r="D7" s="599"/>
      <c r="E7" s="608" t="s">
        <v>111</v>
      </c>
      <c r="F7" s="608"/>
      <c r="G7" s="608"/>
      <c r="H7" s="608"/>
      <c r="I7" s="608"/>
      <c r="J7" s="608"/>
      <c r="K7" s="599"/>
      <c r="L7" s="599"/>
      <c r="M7" s="599"/>
      <c r="N7" s="599"/>
      <c r="O7" s="599"/>
      <c r="P7" s="599"/>
      <c r="Q7" s="599"/>
      <c r="R7" s="599"/>
      <c r="S7" s="599"/>
      <c r="T7" s="599"/>
      <c r="U7" s="599"/>
      <c r="V7" s="599"/>
      <c r="W7" s="599"/>
      <c r="X7" s="599"/>
      <c r="Y7" s="599"/>
    </row>
    <row r="8" spans="1:27" ht="45" customHeight="1">
      <c r="A8" s="601"/>
      <c r="B8" s="601"/>
      <c r="C8" s="599"/>
      <c r="D8" s="599"/>
      <c r="E8" s="599" t="s">
        <v>8</v>
      </c>
      <c r="F8" s="609" t="s">
        <v>9</v>
      </c>
      <c r="G8" s="609"/>
      <c r="H8" s="609"/>
      <c r="I8" s="609"/>
      <c r="J8" s="609"/>
      <c r="K8" s="599"/>
      <c r="L8" s="599"/>
      <c r="M8" s="599"/>
      <c r="N8" s="599"/>
      <c r="O8" s="599"/>
      <c r="P8" s="599"/>
      <c r="Q8" s="599"/>
      <c r="R8" s="599"/>
      <c r="S8" s="599"/>
      <c r="T8" s="599"/>
      <c r="U8" s="599" t="s">
        <v>112</v>
      </c>
      <c r="V8" s="599"/>
      <c r="W8" s="599" t="s">
        <v>113</v>
      </c>
      <c r="X8" s="599"/>
      <c r="Y8" s="599" t="s">
        <v>114</v>
      </c>
    </row>
    <row r="9" spans="1:27" ht="42.75" customHeight="1">
      <c r="A9" s="601"/>
      <c r="B9" s="601"/>
      <c r="C9" s="599"/>
      <c r="D9" s="599"/>
      <c r="E9" s="599"/>
      <c r="F9" s="609" t="s">
        <v>115</v>
      </c>
      <c r="G9" s="609"/>
      <c r="H9" s="609"/>
      <c r="I9" s="609"/>
      <c r="J9" s="609"/>
      <c r="K9" s="599"/>
      <c r="L9" s="599"/>
      <c r="M9" s="599"/>
      <c r="N9" s="599"/>
      <c r="O9" s="599"/>
      <c r="P9" s="599"/>
      <c r="Q9" s="599"/>
      <c r="R9" s="599"/>
      <c r="S9" s="599"/>
      <c r="T9" s="599"/>
      <c r="U9" s="599"/>
      <c r="V9" s="599"/>
      <c r="W9" s="599"/>
      <c r="X9" s="599"/>
      <c r="Y9" s="599"/>
    </row>
    <row r="10" spans="1:27" ht="17.25" customHeight="1">
      <c r="A10" s="601"/>
      <c r="B10" s="601"/>
      <c r="C10" s="599"/>
      <c r="D10" s="599"/>
      <c r="E10" s="599"/>
      <c r="F10" s="599" t="s">
        <v>8</v>
      </c>
      <c r="G10" s="608" t="s">
        <v>9</v>
      </c>
      <c r="H10" s="608"/>
      <c r="I10" s="608"/>
      <c r="J10" s="608"/>
      <c r="K10" s="611" t="s">
        <v>8</v>
      </c>
      <c r="L10" s="611" t="s">
        <v>10</v>
      </c>
      <c r="M10" s="611" t="s">
        <v>9</v>
      </c>
      <c r="N10" s="599"/>
      <c r="O10" s="599"/>
      <c r="P10" s="599"/>
      <c r="Q10" s="599"/>
      <c r="R10" s="599"/>
      <c r="S10" s="599"/>
      <c r="T10" s="599"/>
      <c r="U10" s="599"/>
      <c r="V10" s="599"/>
      <c r="W10" s="599"/>
      <c r="X10" s="599"/>
      <c r="Y10" s="599"/>
    </row>
    <row r="11" spans="1:27" ht="97.5" customHeight="1">
      <c r="A11" s="601"/>
      <c r="B11" s="601"/>
      <c r="C11" s="599"/>
      <c r="D11" s="599"/>
      <c r="E11" s="599"/>
      <c r="F11" s="599"/>
      <c r="G11" s="5" t="s">
        <v>116</v>
      </c>
      <c r="H11" s="5" t="s">
        <v>117</v>
      </c>
      <c r="I11" s="5" t="s">
        <v>118</v>
      </c>
      <c r="J11" s="5" t="s">
        <v>119</v>
      </c>
      <c r="K11" s="611"/>
      <c r="L11" s="611"/>
      <c r="M11" s="611"/>
      <c r="N11" s="599"/>
      <c r="O11" s="599"/>
      <c r="P11" s="599"/>
      <c r="Q11" s="2" t="s">
        <v>120</v>
      </c>
      <c r="R11" s="2" t="s">
        <v>121</v>
      </c>
      <c r="S11" s="2" t="s">
        <v>120</v>
      </c>
      <c r="T11" s="2" t="s">
        <v>121</v>
      </c>
      <c r="U11" s="2" t="s">
        <v>120</v>
      </c>
      <c r="V11" s="2" t="s">
        <v>121</v>
      </c>
      <c r="W11" s="2" t="s">
        <v>120</v>
      </c>
      <c r="X11" s="2" t="s">
        <v>121</v>
      </c>
      <c r="Y11" s="599"/>
    </row>
    <row r="12" spans="1:27" ht="26.25" customHeight="1">
      <c r="A12" s="13">
        <v>1</v>
      </c>
      <c r="B12" s="13">
        <v>2</v>
      </c>
      <c r="C12" s="3">
        <v>3</v>
      </c>
      <c r="D12" s="13">
        <v>4</v>
      </c>
      <c r="E12" s="15">
        <v>5</v>
      </c>
      <c r="F12" s="13">
        <v>6</v>
      </c>
      <c r="G12" s="13">
        <v>7</v>
      </c>
      <c r="H12" s="13">
        <v>8</v>
      </c>
      <c r="I12" s="13">
        <v>9</v>
      </c>
      <c r="J12" s="13">
        <v>10</v>
      </c>
      <c r="K12" s="3">
        <v>11</v>
      </c>
      <c r="L12" s="3">
        <v>12</v>
      </c>
      <c r="M12" s="3">
        <v>13</v>
      </c>
      <c r="N12" s="13">
        <v>14</v>
      </c>
      <c r="O12" s="13">
        <v>15</v>
      </c>
      <c r="P12" s="13">
        <v>16</v>
      </c>
      <c r="Q12" s="13">
        <v>17</v>
      </c>
      <c r="R12" s="13">
        <v>18</v>
      </c>
      <c r="S12" s="13">
        <v>19</v>
      </c>
      <c r="T12" s="13">
        <v>20</v>
      </c>
      <c r="U12" s="13">
        <v>21</v>
      </c>
      <c r="V12" s="13">
        <v>22</v>
      </c>
      <c r="W12" s="13">
        <v>23</v>
      </c>
      <c r="X12" s="13">
        <v>24</v>
      </c>
      <c r="Y12" s="3">
        <v>25</v>
      </c>
    </row>
    <row r="13" spans="1:27" ht="15.75">
      <c r="A13" s="145">
        <v>1</v>
      </c>
      <c r="B13" s="57" t="s">
        <v>13</v>
      </c>
      <c r="C13" s="38"/>
      <c r="D13" s="38"/>
      <c r="E13" s="33"/>
      <c r="F13" s="33"/>
      <c r="G13" s="57"/>
      <c r="H13" s="57"/>
      <c r="I13" s="57"/>
      <c r="J13" s="196"/>
      <c r="K13" s="196"/>
      <c r="L13" s="196"/>
      <c r="M13" s="38"/>
      <c r="N13" s="196"/>
      <c r="O13" s="38"/>
      <c r="P13" s="38"/>
      <c r="Q13" s="38"/>
      <c r="R13" s="38"/>
      <c r="S13" s="38"/>
      <c r="T13" s="38"/>
      <c r="U13" s="38"/>
      <c r="V13" s="38"/>
      <c r="W13" s="38"/>
      <c r="X13" s="38"/>
      <c r="Y13" s="38"/>
    </row>
    <row r="14" spans="1:27" ht="15.75">
      <c r="A14" s="76">
        <v>2</v>
      </c>
      <c r="B14" s="77" t="s">
        <v>14</v>
      </c>
      <c r="C14" s="76" t="s">
        <v>375</v>
      </c>
      <c r="D14" s="76"/>
      <c r="E14" s="76"/>
      <c r="F14" s="76"/>
      <c r="G14" s="77"/>
      <c r="H14" s="76"/>
      <c r="I14" s="76"/>
      <c r="J14" s="76"/>
      <c r="K14" s="76" t="s">
        <v>375</v>
      </c>
      <c r="L14" s="76"/>
      <c r="M14" s="76"/>
      <c r="N14" s="76"/>
      <c r="O14" s="76">
        <v>11</v>
      </c>
      <c r="P14" s="76">
        <v>0</v>
      </c>
      <c r="Q14" s="78"/>
      <c r="R14" s="78"/>
      <c r="S14" s="78"/>
      <c r="T14" s="78"/>
      <c r="U14" s="78"/>
      <c r="V14" s="78"/>
      <c r="W14" s="78"/>
      <c r="X14" s="78"/>
      <c r="Y14" s="78"/>
      <c r="AA14" s="269">
        <f>P14/O14*100</f>
        <v>0</v>
      </c>
    </row>
    <row r="15" spans="1:27" ht="126.75" customHeight="1">
      <c r="A15" s="76">
        <v>3</v>
      </c>
      <c r="B15" s="77" t="s">
        <v>15</v>
      </c>
      <c r="C15" s="76"/>
      <c r="D15" s="76"/>
      <c r="E15" s="76" t="s">
        <v>375</v>
      </c>
      <c r="F15" s="76"/>
      <c r="G15" s="77"/>
      <c r="H15" s="76"/>
      <c r="I15" s="76"/>
      <c r="J15" s="76"/>
      <c r="K15" s="76"/>
      <c r="L15" s="76"/>
      <c r="M15" s="76" t="s">
        <v>375</v>
      </c>
      <c r="N15" s="77" t="s">
        <v>1295</v>
      </c>
      <c r="O15" s="76">
        <v>63</v>
      </c>
      <c r="P15" s="76">
        <v>1</v>
      </c>
      <c r="Q15" s="217">
        <v>0</v>
      </c>
      <c r="R15" s="217">
        <v>8</v>
      </c>
      <c r="S15" s="76">
        <v>0</v>
      </c>
      <c r="T15" s="76">
        <v>6</v>
      </c>
      <c r="U15" s="76">
        <v>0</v>
      </c>
      <c r="V15" s="76">
        <v>8</v>
      </c>
      <c r="W15" s="76">
        <v>0</v>
      </c>
      <c r="X15" s="76">
        <v>8</v>
      </c>
      <c r="Y15" s="76">
        <v>4</v>
      </c>
      <c r="AA15" s="269">
        <f t="shared" ref="AA15:AA78" si="0">P15/O15*100</f>
        <v>1.5873015873015872</v>
      </c>
    </row>
    <row r="16" spans="1:27" ht="47.25">
      <c r="A16" s="76">
        <v>4</v>
      </c>
      <c r="B16" s="77" t="s">
        <v>16</v>
      </c>
      <c r="C16" s="76"/>
      <c r="D16" s="76"/>
      <c r="E16" s="76" t="s">
        <v>375</v>
      </c>
      <c r="F16" s="76"/>
      <c r="G16" s="77"/>
      <c r="H16" s="76"/>
      <c r="I16" s="76"/>
      <c r="J16" s="76"/>
      <c r="K16" s="76"/>
      <c r="L16" s="76"/>
      <c r="M16" s="76" t="s">
        <v>375</v>
      </c>
      <c r="N16" s="77" t="s">
        <v>967</v>
      </c>
      <c r="O16" s="236">
        <v>21</v>
      </c>
      <c r="P16" s="236">
        <v>1</v>
      </c>
      <c r="Q16" s="254">
        <v>3</v>
      </c>
      <c r="R16" s="254">
        <v>3</v>
      </c>
      <c r="S16" s="236">
        <v>2861</v>
      </c>
      <c r="T16" s="236">
        <v>2498</v>
      </c>
      <c r="U16" s="236">
        <v>3</v>
      </c>
      <c r="V16" s="236">
        <v>3</v>
      </c>
      <c r="W16" s="236">
        <v>3</v>
      </c>
      <c r="X16" s="236">
        <v>3</v>
      </c>
      <c r="Y16" s="236">
        <v>1</v>
      </c>
      <c r="AA16" s="269">
        <f t="shared" si="0"/>
        <v>4.7619047619047619</v>
      </c>
    </row>
    <row r="17" spans="1:27" ht="31.5">
      <c r="A17" s="76">
        <v>5</v>
      </c>
      <c r="B17" s="77" t="s">
        <v>17</v>
      </c>
      <c r="C17" s="76"/>
      <c r="D17" s="76"/>
      <c r="E17" s="76" t="s">
        <v>375</v>
      </c>
      <c r="F17" s="76"/>
      <c r="G17" s="77"/>
      <c r="H17" s="76"/>
      <c r="I17" s="76"/>
      <c r="J17" s="76"/>
      <c r="K17" s="76"/>
      <c r="L17" s="76"/>
      <c r="M17" s="76" t="s">
        <v>375</v>
      </c>
      <c r="N17" s="77" t="s">
        <v>1296</v>
      </c>
      <c r="O17" s="236">
        <v>41</v>
      </c>
      <c r="P17" s="236">
        <v>4</v>
      </c>
      <c r="Q17" s="254">
        <v>3</v>
      </c>
      <c r="R17" s="254">
        <v>14</v>
      </c>
      <c r="S17" s="236">
        <v>153</v>
      </c>
      <c r="T17" s="236">
        <v>8000</v>
      </c>
      <c r="U17" s="236">
        <v>3</v>
      </c>
      <c r="V17" s="236">
        <v>14</v>
      </c>
      <c r="W17" s="236">
        <v>3</v>
      </c>
      <c r="X17" s="236">
        <v>14</v>
      </c>
      <c r="Y17" s="236">
        <v>14</v>
      </c>
      <c r="AA17" s="269">
        <f t="shared" si="0"/>
        <v>9.7560975609756095</v>
      </c>
    </row>
    <row r="18" spans="1:27" ht="47.25">
      <c r="A18" s="72">
        <v>6</v>
      </c>
      <c r="B18" s="77" t="s">
        <v>18</v>
      </c>
      <c r="C18" s="62"/>
      <c r="D18" s="62"/>
      <c r="E18" s="60"/>
      <c r="F18" s="60"/>
      <c r="G18" s="61" t="s">
        <v>981</v>
      </c>
      <c r="H18" s="61"/>
      <c r="I18" s="61"/>
      <c r="J18" s="197"/>
      <c r="K18" s="76" t="s">
        <v>375</v>
      </c>
      <c r="L18" s="198"/>
      <c r="M18" s="156"/>
      <c r="N18" s="244"/>
      <c r="O18" s="236">
        <v>9</v>
      </c>
      <c r="P18" s="236">
        <v>0</v>
      </c>
      <c r="Q18" s="249">
        <v>389</v>
      </c>
      <c r="R18" s="249">
        <v>416</v>
      </c>
      <c r="S18" s="249">
        <v>0</v>
      </c>
      <c r="T18" s="249">
        <v>0</v>
      </c>
      <c r="U18" s="249">
        <v>389</v>
      </c>
      <c r="V18" s="249">
        <v>416</v>
      </c>
      <c r="W18" s="249">
        <v>0</v>
      </c>
      <c r="X18" s="249">
        <v>0</v>
      </c>
      <c r="Y18" s="249">
        <v>0</v>
      </c>
      <c r="AA18" s="269">
        <f t="shared" si="0"/>
        <v>0</v>
      </c>
    </row>
    <row r="19" spans="1:27" ht="87.75" customHeight="1">
      <c r="A19" s="72">
        <v>7</v>
      </c>
      <c r="B19" s="77" t="s">
        <v>19</v>
      </c>
      <c r="C19" s="76"/>
      <c r="D19" s="76"/>
      <c r="E19" s="76"/>
      <c r="F19" s="76"/>
      <c r="G19" s="77" t="s">
        <v>409</v>
      </c>
      <c r="H19" s="76" t="s">
        <v>253</v>
      </c>
      <c r="I19" s="76">
        <v>100</v>
      </c>
      <c r="J19" s="76">
        <v>100</v>
      </c>
      <c r="K19" s="76"/>
      <c r="L19" s="76"/>
      <c r="M19" s="76" t="s">
        <v>375</v>
      </c>
      <c r="N19" s="77" t="s">
        <v>1297</v>
      </c>
      <c r="O19" s="236">
        <v>13</v>
      </c>
      <c r="P19" s="236">
        <v>2</v>
      </c>
      <c r="Q19" s="254">
        <v>2</v>
      </c>
      <c r="R19" s="254">
        <v>2</v>
      </c>
      <c r="S19" s="236">
        <v>282</v>
      </c>
      <c r="T19" s="236">
        <v>422</v>
      </c>
      <c r="U19" s="236">
        <v>2</v>
      </c>
      <c r="V19" s="236">
        <v>2</v>
      </c>
      <c r="W19" s="236">
        <v>2</v>
      </c>
      <c r="X19" s="236">
        <v>2</v>
      </c>
      <c r="Y19" s="236">
        <v>0</v>
      </c>
      <c r="AA19" s="269">
        <f t="shared" si="0"/>
        <v>15.384615384615385</v>
      </c>
    </row>
    <row r="20" spans="1:27" ht="15.75">
      <c r="A20" s="145">
        <v>8</v>
      </c>
      <c r="B20" s="57" t="s">
        <v>20</v>
      </c>
      <c r="C20" s="38"/>
      <c r="D20" s="38"/>
      <c r="E20" s="33"/>
      <c r="F20" s="33"/>
      <c r="G20" s="57"/>
      <c r="H20" s="57"/>
      <c r="I20" s="57"/>
      <c r="J20" s="196"/>
      <c r="K20" s="196"/>
      <c r="L20" s="196"/>
      <c r="M20" s="38"/>
      <c r="N20" s="150"/>
      <c r="O20" s="38"/>
      <c r="P20" s="38"/>
      <c r="Q20" s="38"/>
      <c r="R20" s="38"/>
      <c r="S20" s="38"/>
      <c r="T20" s="38"/>
      <c r="U20" s="38"/>
      <c r="V20" s="38"/>
      <c r="W20" s="38"/>
      <c r="X20" s="38"/>
      <c r="Y20" s="38"/>
      <c r="AA20" s="269" t="e">
        <f t="shared" si="0"/>
        <v>#DIV/0!</v>
      </c>
    </row>
    <row r="21" spans="1:27" ht="15.75">
      <c r="A21" s="145">
        <v>9</v>
      </c>
      <c r="B21" s="57" t="s">
        <v>21</v>
      </c>
      <c r="C21" s="38"/>
      <c r="D21" s="38"/>
      <c r="E21" s="33"/>
      <c r="F21" s="33"/>
      <c r="G21" s="57"/>
      <c r="H21" s="57"/>
      <c r="I21" s="57"/>
      <c r="J21" s="196"/>
      <c r="K21" s="196"/>
      <c r="L21" s="196"/>
      <c r="M21" s="38"/>
      <c r="N21" s="150"/>
      <c r="O21" s="38"/>
      <c r="P21" s="38"/>
      <c r="Q21" s="38"/>
      <c r="R21" s="38"/>
      <c r="S21" s="38"/>
      <c r="T21" s="38"/>
      <c r="U21" s="38"/>
      <c r="V21" s="38"/>
      <c r="W21" s="38"/>
      <c r="X21" s="38"/>
      <c r="Y21" s="38"/>
      <c r="AA21" s="269" t="e">
        <f t="shared" si="0"/>
        <v>#DIV/0!</v>
      </c>
    </row>
    <row r="22" spans="1:27" ht="31.5">
      <c r="A22" s="72">
        <v>10</v>
      </c>
      <c r="B22" s="77" t="s">
        <v>22</v>
      </c>
      <c r="C22" s="76"/>
      <c r="D22" s="76"/>
      <c r="E22" s="76"/>
      <c r="F22" s="76" t="s">
        <v>375</v>
      </c>
      <c r="G22" s="77"/>
      <c r="H22" s="77"/>
      <c r="I22" s="77"/>
      <c r="J22" s="79"/>
      <c r="K22" s="79"/>
      <c r="L22" s="79"/>
      <c r="M22" s="76" t="s">
        <v>375</v>
      </c>
      <c r="N22" s="77" t="s">
        <v>1298</v>
      </c>
      <c r="O22" s="76">
        <v>18</v>
      </c>
      <c r="P22" s="76">
        <v>18</v>
      </c>
      <c r="Q22" s="217">
        <v>41</v>
      </c>
      <c r="R22" s="217">
        <v>41</v>
      </c>
      <c r="S22" s="217">
        <v>2561</v>
      </c>
      <c r="T22" s="217">
        <v>3639</v>
      </c>
      <c r="U22" s="76">
        <v>35</v>
      </c>
      <c r="V22" s="76">
        <v>35</v>
      </c>
      <c r="W22" s="76">
        <v>0</v>
      </c>
      <c r="X22" s="76">
        <v>7</v>
      </c>
      <c r="Y22" s="76">
        <v>0</v>
      </c>
      <c r="AA22" s="269">
        <f t="shared" si="0"/>
        <v>100</v>
      </c>
    </row>
    <row r="23" spans="1:27" ht="15.75">
      <c r="A23" s="72">
        <v>11</v>
      </c>
      <c r="B23" s="77" t="s">
        <v>23</v>
      </c>
      <c r="C23" s="78"/>
      <c r="D23" s="78"/>
      <c r="E23" s="76" t="s">
        <v>375</v>
      </c>
      <c r="F23" s="76"/>
      <c r="G23" s="77"/>
      <c r="H23" s="77"/>
      <c r="I23" s="77"/>
      <c r="J23" s="79"/>
      <c r="K23" s="79"/>
      <c r="L23" s="79"/>
      <c r="M23" s="76" t="s">
        <v>375</v>
      </c>
      <c r="N23" s="61"/>
      <c r="O23" s="76">
        <v>20</v>
      </c>
      <c r="P23" s="76">
        <v>3</v>
      </c>
      <c r="Q23" s="217">
        <v>4</v>
      </c>
      <c r="R23" s="217">
        <v>4</v>
      </c>
      <c r="S23" s="76">
        <v>968</v>
      </c>
      <c r="T23" s="76">
        <v>123</v>
      </c>
      <c r="U23" s="76">
        <v>4</v>
      </c>
      <c r="V23" s="76">
        <v>4</v>
      </c>
      <c r="W23" s="76">
        <v>4</v>
      </c>
      <c r="X23" s="76">
        <v>4</v>
      </c>
      <c r="Y23" s="76">
        <v>1</v>
      </c>
      <c r="AA23" s="269">
        <f t="shared" si="0"/>
        <v>15</v>
      </c>
    </row>
    <row r="24" spans="1:27" ht="15.75">
      <c r="A24" s="145">
        <v>12</v>
      </c>
      <c r="B24" s="57" t="s">
        <v>24</v>
      </c>
      <c r="C24" s="38"/>
      <c r="D24" s="38"/>
      <c r="E24" s="33"/>
      <c r="F24" s="33"/>
      <c r="G24" s="57"/>
      <c r="H24" s="57"/>
      <c r="I24" s="57"/>
      <c r="J24" s="196"/>
      <c r="K24" s="196"/>
      <c r="L24" s="196"/>
      <c r="M24" s="38"/>
      <c r="N24" s="150"/>
      <c r="O24" s="38"/>
      <c r="P24" s="38"/>
      <c r="Q24" s="38"/>
      <c r="R24" s="38"/>
      <c r="S24" s="38"/>
      <c r="T24" s="38"/>
      <c r="U24" s="38"/>
      <c r="V24" s="38"/>
      <c r="W24" s="38"/>
      <c r="X24" s="38"/>
      <c r="Y24" s="38"/>
      <c r="AA24" s="269" t="e">
        <f t="shared" si="0"/>
        <v>#DIV/0!</v>
      </c>
    </row>
    <row r="25" spans="1:27" ht="47.25">
      <c r="A25" s="72">
        <v>13</v>
      </c>
      <c r="B25" s="77" t="s">
        <v>25</v>
      </c>
      <c r="C25" s="76"/>
      <c r="D25" s="76"/>
      <c r="E25" s="76"/>
      <c r="F25" s="76"/>
      <c r="G25" s="77" t="s">
        <v>1291</v>
      </c>
      <c r="H25" s="76" t="s">
        <v>460</v>
      </c>
      <c r="I25" s="76">
        <v>600</v>
      </c>
      <c r="J25" s="76">
        <v>617</v>
      </c>
      <c r="K25" s="76"/>
      <c r="L25" s="76"/>
      <c r="M25" s="76" t="s">
        <v>375</v>
      </c>
      <c r="N25" s="77" t="s">
        <v>1299</v>
      </c>
      <c r="O25" s="76">
        <v>17</v>
      </c>
      <c r="P25" s="76">
        <v>3</v>
      </c>
      <c r="Q25" s="217">
        <v>2</v>
      </c>
      <c r="R25" s="217">
        <v>3</v>
      </c>
      <c r="S25" s="76">
        <v>600</v>
      </c>
      <c r="T25" s="76">
        <v>617</v>
      </c>
      <c r="U25" s="76">
        <v>2</v>
      </c>
      <c r="V25" s="76">
        <v>3</v>
      </c>
      <c r="W25" s="76">
        <v>2</v>
      </c>
      <c r="X25" s="76">
        <v>3</v>
      </c>
      <c r="Y25" s="76">
        <v>0</v>
      </c>
      <c r="AA25" s="269">
        <f t="shared" si="0"/>
        <v>17.647058823529413</v>
      </c>
    </row>
    <row r="26" spans="1:27" ht="15.75">
      <c r="A26" s="145">
        <v>14</v>
      </c>
      <c r="B26" s="57" t="s">
        <v>26</v>
      </c>
      <c r="C26" s="38"/>
      <c r="D26" s="38"/>
      <c r="E26" s="33"/>
      <c r="F26" s="33"/>
      <c r="G26" s="57"/>
      <c r="H26" s="57"/>
      <c r="I26" s="57"/>
      <c r="J26" s="196"/>
      <c r="K26" s="196"/>
      <c r="L26" s="196"/>
      <c r="M26" s="38"/>
      <c r="N26" s="150"/>
      <c r="O26" s="33"/>
      <c r="P26" s="33"/>
      <c r="Q26" s="33"/>
      <c r="R26" s="33"/>
      <c r="S26" s="33"/>
      <c r="T26" s="33"/>
      <c r="U26" s="33"/>
      <c r="V26" s="33"/>
      <c r="W26" s="33"/>
      <c r="X26" s="33"/>
      <c r="Y26" s="33"/>
      <c r="AA26" s="269" t="e">
        <f t="shared" si="0"/>
        <v>#DIV/0!</v>
      </c>
    </row>
    <row r="27" spans="1:27" ht="15.75">
      <c r="A27" s="72">
        <v>15</v>
      </c>
      <c r="B27" s="77" t="s">
        <v>27</v>
      </c>
      <c r="C27" s="60"/>
      <c r="D27" s="60"/>
      <c r="E27" s="60"/>
      <c r="F27" s="60"/>
      <c r="G27" s="61"/>
      <c r="H27" s="60"/>
      <c r="I27" s="60"/>
      <c r="J27" s="60"/>
      <c r="K27" s="76"/>
      <c r="L27" s="76"/>
      <c r="M27" s="76" t="s">
        <v>375</v>
      </c>
      <c r="N27" s="61"/>
      <c r="O27" s="76">
        <v>36</v>
      </c>
      <c r="P27" s="76">
        <v>1</v>
      </c>
      <c r="Q27" s="217">
        <v>6</v>
      </c>
      <c r="R27" s="217">
        <v>6</v>
      </c>
      <c r="S27" s="217">
        <v>3483</v>
      </c>
      <c r="T27" s="217">
        <v>3913</v>
      </c>
      <c r="U27" s="76">
        <v>6</v>
      </c>
      <c r="V27" s="76">
        <v>6</v>
      </c>
      <c r="W27" s="76">
        <v>0</v>
      </c>
      <c r="X27" s="76">
        <v>0</v>
      </c>
      <c r="Y27" s="76">
        <v>0</v>
      </c>
      <c r="AA27" s="269">
        <f t="shared" si="0"/>
        <v>2.7777777777777777</v>
      </c>
    </row>
    <row r="28" spans="1:27" ht="78.75">
      <c r="A28" s="72">
        <v>16</v>
      </c>
      <c r="B28" s="77" t="s">
        <v>28</v>
      </c>
      <c r="C28" s="76"/>
      <c r="D28" s="76"/>
      <c r="E28" s="76"/>
      <c r="F28" s="76" t="s">
        <v>375</v>
      </c>
      <c r="G28" s="77"/>
      <c r="H28" s="77"/>
      <c r="I28" s="77"/>
      <c r="J28" s="79"/>
      <c r="K28" s="79"/>
      <c r="L28" s="79"/>
      <c r="M28" s="76" t="s">
        <v>375</v>
      </c>
      <c r="N28" s="77" t="s">
        <v>1292</v>
      </c>
      <c r="O28" s="76">
        <v>12</v>
      </c>
      <c r="P28" s="76">
        <v>4</v>
      </c>
      <c r="Q28" s="217">
        <v>2</v>
      </c>
      <c r="R28" s="217">
        <v>2</v>
      </c>
      <c r="S28" s="76">
        <v>204</v>
      </c>
      <c r="T28" s="76">
        <v>295</v>
      </c>
      <c r="U28" s="76">
        <v>2</v>
      </c>
      <c r="V28" s="76">
        <v>2</v>
      </c>
      <c r="W28" s="76">
        <v>0</v>
      </c>
      <c r="X28" s="76">
        <v>2</v>
      </c>
      <c r="Y28" s="76">
        <v>2</v>
      </c>
      <c r="AA28" s="269">
        <f t="shared" si="0"/>
        <v>33.333333333333329</v>
      </c>
    </row>
    <row r="29" spans="1:27" ht="15.75">
      <c r="A29" s="145">
        <v>17</v>
      </c>
      <c r="B29" s="57" t="s">
        <v>29</v>
      </c>
      <c r="C29" s="38"/>
      <c r="D29" s="38"/>
      <c r="E29" s="33"/>
      <c r="F29" s="33"/>
      <c r="G29" s="57"/>
      <c r="H29" s="57"/>
      <c r="I29" s="57"/>
      <c r="J29" s="196"/>
      <c r="K29" s="196"/>
      <c r="L29" s="196"/>
      <c r="M29" s="38"/>
      <c r="N29" s="57"/>
      <c r="O29" s="33"/>
      <c r="P29" s="33"/>
      <c r="Q29" s="33"/>
      <c r="R29" s="33"/>
      <c r="S29" s="33"/>
      <c r="T29" s="33"/>
      <c r="U29" s="33"/>
      <c r="V29" s="33"/>
      <c r="W29" s="33"/>
      <c r="X29" s="33"/>
      <c r="Y29" s="33"/>
      <c r="AA29" s="269" t="e">
        <f t="shared" si="0"/>
        <v>#DIV/0!</v>
      </c>
    </row>
    <row r="30" spans="1:27" ht="15.75">
      <c r="A30" s="145">
        <v>18</v>
      </c>
      <c r="B30" s="57" t="s">
        <v>30</v>
      </c>
      <c r="C30" s="145"/>
      <c r="D30" s="145"/>
      <c r="E30" s="33"/>
      <c r="F30" s="33"/>
      <c r="G30" s="57"/>
      <c r="H30" s="57"/>
      <c r="I30" s="57"/>
      <c r="J30" s="49"/>
      <c r="K30" s="49"/>
      <c r="L30" s="49"/>
      <c r="M30" s="145"/>
      <c r="N30" s="146"/>
      <c r="O30" s="145"/>
      <c r="P30" s="145"/>
      <c r="Q30" s="145"/>
      <c r="R30" s="145"/>
      <c r="S30" s="145"/>
      <c r="T30" s="145"/>
      <c r="U30" s="145"/>
      <c r="V30" s="145"/>
      <c r="W30" s="145"/>
      <c r="X30" s="145"/>
      <c r="Y30" s="145"/>
      <c r="AA30" s="269" t="e">
        <f t="shared" si="0"/>
        <v>#DIV/0!</v>
      </c>
    </row>
    <row r="31" spans="1:27" ht="31.5">
      <c r="A31" s="72">
        <v>19</v>
      </c>
      <c r="B31" s="77" t="s">
        <v>31</v>
      </c>
      <c r="C31" s="76"/>
      <c r="D31" s="76"/>
      <c r="E31" s="76"/>
      <c r="F31" s="76"/>
      <c r="G31" s="77" t="s">
        <v>968</v>
      </c>
      <c r="H31" s="76" t="s">
        <v>969</v>
      </c>
      <c r="I31" s="76">
        <v>1</v>
      </c>
      <c r="J31" s="76">
        <v>1</v>
      </c>
      <c r="K31" s="76"/>
      <c r="L31" s="76"/>
      <c r="M31" s="76" t="s">
        <v>375</v>
      </c>
      <c r="N31" s="77" t="s">
        <v>970</v>
      </c>
      <c r="O31" s="76">
        <v>30</v>
      </c>
      <c r="P31" s="76">
        <v>9</v>
      </c>
      <c r="Q31" s="255"/>
      <c r="R31" s="255"/>
      <c r="S31" s="217">
        <v>20772</v>
      </c>
      <c r="T31" s="217">
        <v>19165</v>
      </c>
      <c r="U31" s="60"/>
      <c r="V31" s="60"/>
      <c r="W31" s="60"/>
      <c r="X31" s="60"/>
      <c r="Y31" s="60"/>
      <c r="AA31" s="269">
        <f t="shared" si="0"/>
        <v>30</v>
      </c>
    </row>
    <row r="32" spans="1:27" ht="409.5">
      <c r="A32" s="72">
        <v>20</v>
      </c>
      <c r="B32" s="77" t="s">
        <v>32</v>
      </c>
      <c r="C32" s="76"/>
      <c r="D32" s="76"/>
      <c r="E32" s="76"/>
      <c r="F32" s="76"/>
      <c r="G32" s="77" t="s">
        <v>971</v>
      </c>
      <c r="H32" s="76" t="s">
        <v>982</v>
      </c>
      <c r="I32" s="76" t="s">
        <v>983</v>
      </c>
      <c r="J32" s="76" t="s">
        <v>984</v>
      </c>
      <c r="K32" s="76"/>
      <c r="L32" s="76"/>
      <c r="M32" s="76" t="s">
        <v>375</v>
      </c>
      <c r="N32" s="77" t="s">
        <v>1293</v>
      </c>
      <c r="O32" s="76">
        <v>13</v>
      </c>
      <c r="P32" s="76">
        <v>7</v>
      </c>
      <c r="Q32" s="217">
        <v>58</v>
      </c>
      <c r="R32" s="217">
        <v>29</v>
      </c>
      <c r="S32" s="217">
        <v>22829</v>
      </c>
      <c r="T32" s="217">
        <v>11948</v>
      </c>
      <c r="U32" s="76">
        <v>58</v>
      </c>
      <c r="V32" s="76">
        <v>29</v>
      </c>
      <c r="W32" s="60" t="s">
        <v>985</v>
      </c>
      <c r="X32" s="60" t="s">
        <v>972</v>
      </c>
      <c r="Y32" s="60" t="s">
        <v>973</v>
      </c>
      <c r="AA32" s="269">
        <f t="shared" si="0"/>
        <v>53.846153846153847</v>
      </c>
    </row>
    <row r="33" spans="1:38" ht="15.75">
      <c r="A33" s="72">
        <v>21</v>
      </c>
      <c r="B33" s="77" t="s">
        <v>33</v>
      </c>
      <c r="C33" s="62"/>
      <c r="D33" s="62"/>
      <c r="E33" s="60"/>
      <c r="F33" s="60"/>
      <c r="G33" s="238" t="s">
        <v>974</v>
      </c>
      <c r="H33" s="60" t="s">
        <v>253</v>
      </c>
      <c r="I33" s="60"/>
      <c r="J33" s="62"/>
      <c r="K33" s="78" t="s">
        <v>375</v>
      </c>
      <c r="L33" s="76"/>
      <c r="M33" s="78"/>
      <c r="N33" s="82"/>
      <c r="O33" s="78">
        <v>15</v>
      </c>
      <c r="P33" s="76">
        <v>0</v>
      </c>
      <c r="Q33" s="76">
        <v>0</v>
      </c>
      <c r="R33" s="76">
        <v>0</v>
      </c>
      <c r="S33" s="76">
        <v>0</v>
      </c>
      <c r="T33" s="76">
        <v>0</v>
      </c>
      <c r="U33" s="76">
        <v>0</v>
      </c>
      <c r="V33" s="76">
        <v>0</v>
      </c>
      <c r="W33" s="76">
        <v>0</v>
      </c>
      <c r="X33" s="76">
        <v>0</v>
      </c>
      <c r="Y33" s="76">
        <v>0</v>
      </c>
      <c r="AA33" s="269">
        <f t="shared" si="0"/>
        <v>0</v>
      </c>
    </row>
    <row r="34" spans="1:38" ht="15.75">
      <c r="A34" s="72">
        <v>22</v>
      </c>
      <c r="B34" s="77" t="s">
        <v>34</v>
      </c>
      <c r="C34" s="76" t="s">
        <v>375</v>
      </c>
      <c r="D34" s="78"/>
      <c r="E34" s="76"/>
      <c r="F34" s="76"/>
      <c r="G34" s="77"/>
      <c r="H34" s="77"/>
      <c r="I34" s="77"/>
      <c r="J34" s="79"/>
      <c r="K34" s="197"/>
      <c r="L34" s="197"/>
      <c r="M34" s="62"/>
      <c r="N34" s="82"/>
      <c r="O34" s="78"/>
      <c r="P34" s="78"/>
      <c r="Q34" s="78"/>
      <c r="R34" s="78"/>
      <c r="S34" s="78"/>
      <c r="T34" s="78"/>
      <c r="U34" s="78"/>
      <c r="V34" s="78"/>
      <c r="W34" s="78"/>
      <c r="X34" s="78"/>
      <c r="Y34" s="78"/>
      <c r="AA34" s="269" t="e">
        <f t="shared" si="0"/>
        <v>#DIV/0!</v>
      </c>
    </row>
    <row r="35" spans="1:38" ht="47.25">
      <c r="A35" s="72">
        <v>23</v>
      </c>
      <c r="B35" s="77" t="s">
        <v>35</v>
      </c>
      <c r="C35" s="78"/>
      <c r="D35" s="78"/>
      <c r="E35" s="76" t="s">
        <v>375</v>
      </c>
      <c r="F35" s="76"/>
      <c r="G35" s="77"/>
      <c r="H35" s="77"/>
      <c r="I35" s="77"/>
      <c r="J35" s="79"/>
      <c r="K35" s="79"/>
      <c r="L35" s="79"/>
      <c r="M35" s="76" t="s">
        <v>375</v>
      </c>
      <c r="N35" s="155" t="s">
        <v>123</v>
      </c>
      <c r="O35" s="149">
        <v>69</v>
      </c>
      <c r="P35" s="149">
        <v>2</v>
      </c>
      <c r="Q35" s="250">
        <v>4</v>
      </c>
      <c r="R35" s="250">
        <v>5</v>
      </c>
      <c r="S35" s="250">
        <v>3874</v>
      </c>
      <c r="T35" s="250">
        <v>4567</v>
      </c>
      <c r="U35" s="149">
        <v>4</v>
      </c>
      <c r="V35" s="149">
        <v>4</v>
      </c>
      <c r="W35" s="76">
        <v>0</v>
      </c>
      <c r="X35" s="76">
        <v>0</v>
      </c>
      <c r="Y35" s="76">
        <v>0</v>
      </c>
      <c r="Z35" s="16"/>
      <c r="AA35" s="269">
        <f t="shared" si="0"/>
        <v>2.8985507246376812</v>
      </c>
      <c r="AB35" s="17"/>
      <c r="AC35" s="17"/>
      <c r="AD35" s="17"/>
      <c r="AE35" s="17"/>
      <c r="AF35" s="17"/>
      <c r="AG35" s="17"/>
      <c r="AH35" s="17"/>
      <c r="AI35" s="17"/>
      <c r="AJ35" s="17"/>
      <c r="AK35" s="17"/>
      <c r="AL35" s="17"/>
    </row>
    <row r="36" spans="1:38" ht="15.75">
      <c r="A36" s="72">
        <v>24</v>
      </c>
      <c r="B36" s="83" t="s">
        <v>37</v>
      </c>
      <c r="C36" s="72"/>
      <c r="D36" s="72"/>
      <c r="E36" s="72" t="s">
        <v>375</v>
      </c>
      <c r="F36" s="72"/>
      <c r="G36" s="83"/>
      <c r="H36" s="72"/>
      <c r="I36" s="72"/>
      <c r="J36" s="72"/>
      <c r="K36" s="72" t="s">
        <v>375</v>
      </c>
      <c r="L36" s="72"/>
      <c r="M36" s="72"/>
      <c r="N36" s="83"/>
      <c r="O36" s="72">
        <v>35</v>
      </c>
      <c r="P36" s="72">
        <v>0</v>
      </c>
      <c r="Q36" s="72"/>
      <c r="R36" s="72"/>
      <c r="S36" s="251"/>
      <c r="T36" s="251">
        <v>0</v>
      </c>
      <c r="U36" s="72"/>
      <c r="V36" s="72"/>
      <c r="W36" s="72"/>
      <c r="X36" s="72"/>
      <c r="Y36" s="72"/>
      <c r="AA36" s="269">
        <f t="shared" si="0"/>
        <v>0</v>
      </c>
    </row>
    <row r="37" spans="1:38" ht="121.5" customHeight="1">
      <c r="A37" s="72">
        <v>25</v>
      </c>
      <c r="B37" s="77" t="s">
        <v>38</v>
      </c>
      <c r="C37" s="76"/>
      <c r="D37" s="76"/>
      <c r="E37" s="76"/>
      <c r="F37" s="76"/>
      <c r="G37" s="77" t="s">
        <v>986</v>
      </c>
      <c r="H37" s="76"/>
      <c r="I37" s="76"/>
      <c r="J37" s="76" t="s">
        <v>975</v>
      </c>
      <c r="K37" s="76"/>
      <c r="L37" s="76"/>
      <c r="M37" s="76" t="s">
        <v>375</v>
      </c>
      <c r="N37" s="77" t="s">
        <v>976</v>
      </c>
      <c r="O37" s="76">
        <v>14</v>
      </c>
      <c r="P37" s="76">
        <v>10</v>
      </c>
      <c r="Q37" s="217">
        <v>17</v>
      </c>
      <c r="R37" s="217">
        <v>18</v>
      </c>
      <c r="S37" s="217">
        <v>6008</v>
      </c>
      <c r="T37" s="217">
        <v>7138</v>
      </c>
      <c r="U37" s="76">
        <v>17</v>
      </c>
      <c r="V37" s="76">
        <v>21</v>
      </c>
      <c r="W37" s="76">
        <v>6</v>
      </c>
      <c r="X37" s="76">
        <v>8</v>
      </c>
      <c r="Y37" s="76">
        <v>5</v>
      </c>
      <c r="AA37" s="269">
        <f t="shared" si="0"/>
        <v>71.428571428571431</v>
      </c>
    </row>
    <row r="38" spans="1:38" ht="15.75">
      <c r="A38" s="72">
        <v>26</v>
      </c>
      <c r="B38" s="77" t="s">
        <v>39</v>
      </c>
      <c r="C38" s="76" t="s">
        <v>375</v>
      </c>
      <c r="D38" s="78"/>
      <c r="E38" s="76"/>
      <c r="F38" s="76"/>
      <c r="G38" s="77"/>
      <c r="H38" s="77"/>
      <c r="I38" s="77"/>
      <c r="J38" s="79"/>
      <c r="K38" s="197"/>
      <c r="L38" s="197"/>
      <c r="M38" s="62"/>
      <c r="N38" s="82"/>
      <c r="O38" s="78"/>
      <c r="P38" s="78"/>
      <c r="Q38" s="78"/>
      <c r="R38" s="78"/>
      <c r="S38" s="78"/>
      <c r="T38" s="78"/>
      <c r="U38" s="78"/>
      <c r="V38" s="78"/>
      <c r="W38" s="78"/>
      <c r="X38" s="78"/>
      <c r="Y38" s="78"/>
      <c r="AA38" s="269" t="e">
        <f t="shared" si="0"/>
        <v>#DIV/0!</v>
      </c>
    </row>
    <row r="39" spans="1:38" ht="15.75">
      <c r="A39" s="72">
        <v>27</v>
      </c>
      <c r="B39" s="77" t="s">
        <v>40</v>
      </c>
      <c r="C39" s="62"/>
      <c r="D39" s="62"/>
      <c r="E39" s="60"/>
      <c r="F39" s="60"/>
      <c r="G39" s="61"/>
      <c r="H39" s="61"/>
      <c r="I39" s="61"/>
      <c r="J39" s="197"/>
      <c r="K39" s="79"/>
      <c r="L39" s="79"/>
      <c r="M39" s="76" t="s">
        <v>375</v>
      </c>
      <c r="N39" s="83" t="s">
        <v>977</v>
      </c>
      <c r="O39" s="78">
        <v>61</v>
      </c>
      <c r="P39" s="78">
        <v>8</v>
      </c>
      <c r="Q39" s="256"/>
      <c r="R39" s="256"/>
      <c r="S39" s="62"/>
      <c r="T39" s="62"/>
      <c r="U39" s="62"/>
      <c r="V39" s="62"/>
      <c r="W39" s="62"/>
      <c r="X39" s="62"/>
      <c r="Y39" s="62"/>
      <c r="AA39" s="269">
        <f t="shared" si="0"/>
        <v>13.114754098360656</v>
      </c>
    </row>
    <row r="40" spans="1:38" ht="189">
      <c r="A40" s="72">
        <v>28</v>
      </c>
      <c r="B40" s="77" t="s">
        <v>41</v>
      </c>
      <c r="C40" s="78"/>
      <c r="D40" s="78"/>
      <c r="E40" s="76"/>
      <c r="F40" s="76"/>
      <c r="G40" s="77" t="s">
        <v>987</v>
      </c>
      <c r="H40" s="76" t="s">
        <v>253</v>
      </c>
      <c r="I40" s="76" t="s">
        <v>988</v>
      </c>
      <c r="J40" s="76" t="s">
        <v>988</v>
      </c>
      <c r="K40" s="78"/>
      <c r="L40" s="79"/>
      <c r="M40" s="78" t="s">
        <v>375</v>
      </c>
      <c r="N40" s="83" t="s">
        <v>1294</v>
      </c>
      <c r="O40" s="72">
        <v>43</v>
      </c>
      <c r="P40" s="199">
        <v>10</v>
      </c>
      <c r="Q40" s="257">
        <v>13</v>
      </c>
      <c r="R40" s="257">
        <v>10</v>
      </c>
      <c r="S40" s="217">
        <v>4981</v>
      </c>
      <c r="T40" s="217">
        <v>4316</v>
      </c>
      <c r="U40" s="199">
        <v>13</v>
      </c>
      <c r="V40" s="199">
        <v>10</v>
      </c>
      <c r="W40" s="199">
        <v>13</v>
      </c>
      <c r="X40" s="199">
        <v>10</v>
      </c>
      <c r="Y40" s="200"/>
      <c r="AA40" s="269">
        <f t="shared" si="0"/>
        <v>23.255813953488371</v>
      </c>
    </row>
    <row r="41" spans="1:38" ht="183" customHeight="1">
      <c r="A41" s="72">
        <v>29</v>
      </c>
      <c r="B41" s="77" t="s">
        <v>42</v>
      </c>
      <c r="C41" s="78"/>
      <c r="D41" s="78"/>
      <c r="E41" s="76"/>
      <c r="F41" s="76" t="s">
        <v>375</v>
      </c>
      <c r="G41" s="77"/>
      <c r="H41" s="77"/>
      <c r="I41" s="77"/>
      <c r="J41" s="79"/>
      <c r="K41" s="79"/>
      <c r="L41" s="79"/>
      <c r="M41" s="107" t="s">
        <v>375</v>
      </c>
      <c r="N41" s="245" t="s">
        <v>1300</v>
      </c>
      <c r="O41" s="201">
        <v>34</v>
      </c>
      <c r="P41" s="201">
        <v>34</v>
      </c>
      <c r="Q41" s="258">
        <v>237</v>
      </c>
      <c r="R41" s="258">
        <v>247</v>
      </c>
      <c r="S41" s="217">
        <v>29954</v>
      </c>
      <c r="T41" s="217">
        <v>39976</v>
      </c>
      <c r="U41" s="201">
        <v>237</v>
      </c>
      <c r="V41" s="201">
        <v>259</v>
      </c>
      <c r="W41" s="201">
        <v>15</v>
      </c>
      <c r="X41" s="201">
        <v>6</v>
      </c>
      <c r="Y41" s="201">
        <v>6</v>
      </c>
      <c r="AA41" s="269">
        <f t="shared" si="0"/>
        <v>100</v>
      </c>
    </row>
    <row r="42" spans="1:38" ht="47.25">
      <c r="A42" s="72">
        <v>30</v>
      </c>
      <c r="B42" s="77" t="s">
        <v>43</v>
      </c>
      <c r="C42" s="78"/>
      <c r="D42" s="78"/>
      <c r="E42" s="76" t="s">
        <v>375</v>
      </c>
      <c r="F42" s="76"/>
      <c r="G42" s="77"/>
      <c r="H42" s="76"/>
      <c r="I42" s="76"/>
      <c r="J42" s="78"/>
      <c r="K42" s="78"/>
      <c r="L42" s="78"/>
      <c r="M42" s="76" t="s">
        <v>375</v>
      </c>
      <c r="N42" s="77" t="s">
        <v>1301</v>
      </c>
      <c r="O42" s="76">
        <v>33</v>
      </c>
      <c r="P42" s="76">
        <v>2</v>
      </c>
      <c r="Q42" s="217">
        <v>6</v>
      </c>
      <c r="R42" s="217">
        <v>6</v>
      </c>
      <c r="S42" s="217">
        <v>6661</v>
      </c>
      <c r="T42" s="217">
        <v>6635</v>
      </c>
      <c r="U42" s="76">
        <v>6</v>
      </c>
      <c r="V42" s="76">
        <v>6</v>
      </c>
      <c r="W42" s="76">
        <v>6</v>
      </c>
      <c r="X42" s="76">
        <v>6</v>
      </c>
      <c r="Y42" s="76">
        <v>6</v>
      </c>
      <c r="AA42" s="269">
        <f t="shared" si="0"/>
        <v>6.0606060606060606</v>
      </c>
    </row>
    <row r="43" spans="1:38" ht="47.25">
      <c r="A43" s="72">
        <v>31</v>
      </c>
      <c r="B43" s="77" t="s">
        <v>44</v>
      </c>
      <c r="C43" s="78"/>
      <c r="D43" s="78"/>
      <c r="E43" s="76" t="s">
        <v>375</v>
      </c>
      <c r="F43" s="76"/>
      <c r="G43" s="77"/>
      <c r="H43" s="77"/>
      <c r="I43" s="77"/>
      <c r="J43" s="79"/>
      <c r="K43" s="79"/>
      <c r="L43" s="79"/>
      <c r="M43" s="76" t="s">
        <v>375</v>
      </c>
      <c r="N43" s="77" t="s">
        <v>978</v>
      </c>
      <c r="O43" s="76">
        <v>19</v>
      </c>
      <c r="P43" s="76">
        <v>8</v>
      </c>
      <c r="Q43" s="217">
        <v>13</v>
      </c>
      <c r="R43" s="217">
        <v>15</v>
      </c>
      <c r="S43" s="217">
        <v>15509</v>
      </c>
      <c r="T43" s="217">
        <v>14706</v>
      </c>
      <c r="U43" s="76">
        <v>13</v>
      </c>
      <c r="V43" s="76">
        <v>13</v>
      </c>
      <c r="W43" s="60" t="s">
        <v>979</v>
      </c>
      <c r="X43" s="60" t="s">
        <v>979</v>
      </c>
      <c r="Y43" s="60" t="s">
        <v>979</v>
      </c>
      <c r="AA43" s="269">
        <f t="shared" si="0"/>
        <v>42.105263157894733</v>
      </c>
    </row>
    <row r="44" spans="1:38" ht="15.75">
      <c r="A44" s="145">
        <v>32</v>
      </c>
      <c r="B44" s="57" t="s">
        <v>45</v>
      </c>
      <c r="C44" s="38"/>
      <c r="D44" s="38"/>
      <c r="E44" s="33"/>
      <c r="F44" s="33"/>
      <c r="G44" s="57"/>
      <c r="H44" s="57"/>
      <c r="I44" s="57"/>
      <c r="J44" s="196"/>
      <c r="K44" s="196"/>
      <c r="L44" s="196"/>
      <c r="M44" s="38"/>
      <c r="N44" s="150"/>
      <c r="O44" s="38"/>
      <c r="P44" s="38"/>
      <c r="Q44" s="38"/>
      <c r="R44" s="38"/>
      <c r="S44" s="38"/>
      <c r="T44" s="38"/>
      <c r="U44" s="38"/>
      <c r="V44" s="38"/>
      <c r="W44" s="38"/>
      <c r="X44" s="38"/>
      <c r="Y44" s="38"/>
      <c r="AA44" s="269" t="e">
        <f t="shared" si="0"/>
        <v>#DIV/0!</v>
      </c>
    </row>
    <row r="45" spans="1:38" ht="47.25">
      <c r="A45" s="72">
        <v>33</v>
      </c>
      <c r="B45" s="77" t="s">
        <v>46</v>
      </c>
      <c r="C45" s="76"/>
      <c r="D45" s="76"/>
      <c r="E45" s="76"/>
      <c r="F45" s="76" t="s">
        <v>375</v>
      </c>
      <c r="G45" s="77"/>
      <c r="H45" s="76"/>
      <c r="I45" s="76"/>
      <c r="J45" s="76"/>
      <c r="K45" s="79"/>
      <c r="L45" s="79"/>
      <c r="M45" s="76" t="s">
        <v>375</v>
      </c>
      <c r="N45" s="77" t="s">
        <v>292</v>
      </c>
      <c r="O45" s="76">
        <v>26</v>
      </c>
      <c r="P45" s="76">
        <v>7</v>
      </c>
      <c r="Q45" s="217">
        <v>7</v>
      </c>
      <c r="R45" s="217">
        <v>7</v>
      </c>
      <c r="S45" s="217">
        <v>1028</v>
      </c>
      <c r="T45" s="217">
        <v>1021</v>
      </c>
      <c r="U45" s="76">
        <v>7</v>
      </c>
      <c r="V45" s="76">
        <v>7</v>
      </c>
      <c r="W45" s="76">
        <v>0</v>
      </c>
      <c r="X45" s="76">
        <v>0</v>
      </c>
      <c r="Y45" s="76">
        <v>0</v>
      </c>
      <c r="AA45" s="269">
        <f t="shared" si="0"/>
        <v>26.923076923076923</v>
      </c>
    </row>
    <row r="46" spans="1:38" ht="15.75">
      <c r="A46" s="54">
        <v>34</v>
      </c>
      <c r="B46" s="61" t="s">
        <v>47</v>
      </c>
      <c r="C46" s="62"/>
      <c r="D46" s="62"/>
      <c r="E46" s="62"/>
      <c r="F46" s="62"/>
      <c r="G46" s="151"/>
      <c r="H46" s="62"/>
      <c r="I46" s="62"/>
      <c r="J46" s="62"/>
      <c r="K46" s="79"/>
      <c r="L46" s="79"/>
      <c r="M46" s="76" t="s">
        <v>375</v>
      </c>
      <c r="N46" s="151"/>
      <c r="O46" s="202">
        <v>13</v>
      </c>
      <c r="P46" s="202">
        <v>1</v>
      </c>
      <c r="Q46" s="259">
        <v>2</v>
      </c>
      <c r="R46" s="259">
        <v>2</v>
      </c>
      <c r="S46" s="202">
        <v>579</v>
      </c>
      <c r="T46" s="202">
        <v>640</v>
      </c>
      <c r="U46" s="202">
        <v>2</v>
      </c>
      <c r="V46" s="202">
        <v>2</v>
      </c>
      <c r="W46" s="203" t="s">
        <v>296</v>
      </c>
      <c r="X46" s="203" t="s">
        <v>296</v>
      </c>
      <c r="Y46" s="203" t="s">
        <v>296</v>
      </c>
      <c r="AA46" s="269">
        <f t="shared" si="0"/>
        <v>7.6923076923076925</v>
      </c>
    </row>
    <row r="47" spans="1:38" ht="63">
      <c r="A47" s="72">
        <v>35</v>
      </c>
      <c r="B47" s="77" t="s">
        <v>48</v>
      </c>
      <c r="C47" s="78"/>
      <c r="D47" s="78"/>
      <c r="E47" s="76"/>
      <c r="F47" s="76" t="s">
        <v>375</v>
      </c>
      <c r="G47" s="77"/>
      <c r="H47" s="77"/>
      <c r="I47" s="77"/>
      <c r="J47" s="79"/>
      <c r="K47" s="79"/>
      <c r="L47" s="79"/>
      <c r="M47" s="76" t="s">
        <v>375</v>
      </c>
      <c r="N47" s="83" t="s">
        <v>323</v>
      </c>
      <c r="O47" s="76">
        <v>22</v>
      </c>
      <c r="P47" s="76">
        <v>22</v>
      </c>
      <c r="Q47" s="217">
        <v>42</v>
      </c>
      <c r="R47" s="217">
        <v>43</v>
      </c>
      <c r="S47" s="217">
        <v>4149</v>
      </c>
      <c r="T47" s="217">
        <v>4469</v>
      </c>
      <c r="U47" s="76">
        <v>44</v>
      </c>
      <c r="V47" s="76">
        <v>42</v>
      </c>
      <c r="W47" s="76">
        <v>18</v>
      </c>
      <c r="X47" s="76">
        <v>36</v>
      </c>
      <c r="Y47" s="76">
        <v>26</v>
      </c>
      <c r="AA47" s="269">
        <f t="shared" si="0"/>
        <v>100</v>
      </c>
    </row>
    <row r="48" spans="1:38" ht="15.75">
      <c r="A48" s="145">
        <v>36</v>
      </c>
      <c r="B48" s="57" t="s">
        <v>49</v>
      </c>
      <c r="C48" s="38"/>
      <c r="D48" s="38"/>
      <c r="E48" s="33"/>
      <c r="F48" s="33"/>
      <c r="G48" s="57"/>
      <c r="H48" s="33"/>
      <c r="I48" s="33"/>
      <c r="J48" s="196"/>
      <c r="K48" s="196"/>
      <c r="L48" s="196"/>
      <c r="M48" s="38"/>
      <c r="N48" s="146"/>
      <c r="O48" s="33"/>
      <c r="P48" s="33"/>
      <c r="Q48" s="33"/>
      <c r="R48" s="33"/>
      <c r="S48" s="33"/>
      <c r="T48" s="33"/>
      <c r="U48" s="33"/>
      <c r="V48" s="33"/>
      <c r="W48" s="33"/>
      <c r="X48" s="33"/>
      <c r="Y48" s="33"/>
      <c r="AA48" s="269" t="e">
        <f t="shared" si="0"/>
        <v>#DIV/0!</v>
      </c>
    </row>
    <row r="49" spans="1:27" ht="82.5" customHeight="1">
      <c r="A49" s="72">
        <v>37</v>
      </c>
      <c r="B49" s="77" t="s">
        <v>50</v>
      </c>
      <c r="C49" s="62"/>
      <c r="D49" s="62"/>
      <c r="E49" s="60"/>
      <c r="F49" s="60"/>
      <c r="G49" s="130" t="s">
        <v>334</v>
      </c>
      <c r="H49" s="61"/>
      <c r="I49" s="61"/>
      <c r="J49" s="197"/>
      <c r="K49" s="78"/>
      <c r="L49" s="78"/>
      <c r="M49" s="72" t="s">
        <v>375</v>
      </c>
      <c r="N49" s="83" t="s">
        <v>1302</v>
      </c>
      <c r="O49" s="72">
        <v>16</v>
      </c>
      <c r="P49" s="72">
        <v>9</v>
      </c>
      <c r="Q49" s="256"/>
      <c r="R49" s="256"/>
      <c r="S49" s="62"/>
      <c r="T49" s="62"/>
      <c r="U49" s="62"/>
      <c r="V49" s="62"/>
      <c r="W49" s="62"/>
      <c r="X49" s="62"/>
      <c r="Y49" s="62"/>
      <c r="AA49" s="269">
        <f t="shared" si="0"/>
        <v>56.25</v>
      </c>
    </row>
    <row r="50" spans="1:27" ht="47.25">
      <c r="A50" s="72">
        <v>38</v>
      </c>
      <c r="B50" s="77" t="s">
        <v>51</v>
      </c>
      <c r="C50" s="78"/>
      <c r="D50" s="78"/>
      <c r="E50" s="76"/>
      <c r="F50" s="76" t="s">
        <v>375</v>
      </c>
      <c r="G50" s="77"/>
      <c r="H50" s="77"/>
      <c r="I50" s="77"/>
      <c r="J50" s="79"/>
      <c r="K50" s="79"/>
      <c r="L50" s="79"/>
      <c r="M50" s="72" t="s">
        <v>375</v>
      </c>
      <c r="N50" s="83" t="s">
        <v>1303</v>
      </c>
      <c r="O50" s="76">
        <v>38</v>
      </c>
      <c r="P50" s="76">
        <v>13</v>
      </c>
      <c r="Q50" s="217">
        <v>13</v>
      </c>
      <c r="R50" s="217">
        <v>13</v>
      </c>
      <c r="S50" s="217">
        <v>6640</v>
      </c>
      <c r="T50" s="217">
        <v>7448</v>
      </c>
      <c r="U50" s="76">
        <v>13</v>
      </c>
      <c r="V50" s="76">
        <v>13</v>
      </c>
      <c r="W50" s="76">
        <v>13</v>
      </c>
      <c r="X50" s="76">
        <v>13</v>
      </c>
      <c r="Y50" s="76">
        <v>13</v>
      </c>
      <c r="AA50" s="269">
        <f t="shared" si="0"/>
        <v>34.210526315789473</v>
      </c>
    </row>
    <row r="51" spans="1:27" ht="69" customHeight="1">
      <c r="A51" s="72">
        <v>39</v>
      </c>
      <c r="B51" s="77" t="s">
        <v>52</v>
      </c>
      <c r="C51" s="162"/>
      <c r="D51" s="72"/>
      <c r="E51" s="72" t="s">
        <v>375</v>
      </c>
      <c r="F51" s="72"/>
      <c r="G51" s="83"/>
      <c r="H51" s="84"/>
      <c r="I51" s="84"/>
      <c r="J51" s="84"/>
      <c r="K51" s="84"/>
      <c r="L51" s="84"/>
      <c r="M51" s="72" t="s">
        <v>375</v>
      </c>
      <c r="N51" s="83" t="s">
        <v>1304</v>
      </c>
      <c r="O51" s="72">
        <v>28</v>
      </c>
      <c r="P51" s="72">
        <v>28</v>
      </c>
      <c r="Q51" s="251">
        <v>28</v>
      </c>
      <c r="R51" s="251">
        <v>28</v>
      </c>
      <c r="S51" s="217">
        <v>16500</v>
      </c>
      <c r="T51" s="217">
        <v>22400</v>
      </c>
      <c r="U51" s="72">
        <v>30</v>
      </c>
      <c r="V51" s="72">
        <v>30</v>
      </c>
      <c r="W51" s="72">
        <v>30</v>
      </c>
      <c r="X51" s="72">
        <v>30</v>
      </c>
      <c r="Y51" s="72">
        <v>0</v>
      </c>
      <c r="AA51" s="269">
        <f t="shared" si="0"/>
        <v>100</v>
      </c>
    </row>
    <row r="52" spans="1:27" ht="47.25">
      <c r="A52" s="72">
        <v>40</v>
      </c>
      <c r="B52" s="77" t="s">
        <v>53</v>
      </c>
      <c r="C52" s="54" t="s">
        <v>375</v>
      </c>
      <c r="D52" s="62"/>
      <c r="E52" s="60"/>
      <c r="F52" s="60"/>
      <c r="G52" s="61"/>
      <c r="H52" s="61"/>
      <c r="I52" s="61"/>
      <c r="J52" s="197"/>
      <c r="K52" s="79"/>
      <c r="L52" s="79"/>
      <c r="M52" s="72" t="s">
        <v>375</v>
      </c>
      <c r="N52" s="77" t="s">
        <v>1305</v>
      </c>
      <c r="O52" s="76">
        <v>31</v>
      </c>
      <c r="P52" s="76">
        <v>1</v>
      </c>
      <c r="Q52" s="217">
        <v>4</v>
      </c>
      <c r="R52" s="217">
        <v>4</v>
      </c>
      <c r="S52" s="217">
        <v>148</v>
      </c>
      <c r="T52" s="217">
        <v>157</v>
      </c>
      <c r="U52" s="76">
        <v>4</v>
      </c>
      <c r="V52" s="76">
        <v>4</v>
      </c>
      <c r="W52" s="76">
        <v>4</v>
      </c>
      <c r="X52" s="76">
        <v>4</v>
      </c>
      <c r="Y52" s="60"/>
      <c r="AA52" s="269">
        <f t="shared" si="0"/>
        <v>3.225806451612903</v>
      </c>
    </row>
    <row r="53" spans="1:27" ht="15.75">
      <c r="A53" s="72">
        <v>41</v>
      </c>
      <c r="B53" s="77" t="s">
        <v>54</v>
      </c>
      <c r="C53" s="72" t="s">
        <v>375</v>
      </c>
      <c r="D53" s="72"/>
      <c r="E53" s="72"/>
      <c r="F53" s="72"/>
      <c r="G53" s="83"/>
      <c r="H53" s="84"/>
      <c r="I53" s="84"/>
      <c r="J53" s="84"/>
      <c r="K53" s="72" t="s">
        <v>375</v>
      </c>
      <c r="L53" s="84"/>
      <c r="M53" s="72"/>
      <c r="N53" s="82"/>
      <c r="O53" s="72">
        <v>27</v>
      </c>
      <c r="P53" s="72">
        <v>0</v>
      </c>
      <c r="Q53" s="84"/>
      <c r="R53" s="84"/>
      <c r="S53" s="217"/>
      <c r="T53" s="217"/>
      <c r="U53" s="84"/>
      <c r="V53" s="84"/>
      <c r="W53" s="84"/>
      <c r="X53" s="84"/>
      <c r="Y53" s="84"/>
      <c r="AA53" s="269">
        <f t="shared" si="0"/>
        <v>0</v>
      </c>
    </row>
    <row r="54" spans="1:27" ht="31.5">
      <c r="A54" s="72">
        <v>42</v>
      </c>
      <c r="B54" s="77" t="s">
        <v>55</v>
      </c>
      <c r="C54" s="54" t="s">
        <v>375</v>
      </c>
      <c r="D54" s="54"/>
      <c r="E54" s="54"/>
      <c r="F54" s="54"/>
      <c r="G54" s="130"/>
      <c r="H54" s="307"/>
      <c r="I54" s="307"/>
      <c r="J54" s="307"/>
      <c r="K54" s="72"/>
      <c r="L54" s="72"/>
      <c r="M54" s="72" t="s">
        <v>375</v>
      </c>
      <c r="N54" s="83" t="s">
        <v>394</v>
      </c>
      <c r="O54" s="72">
        <v>42</v>
      </c>
      <c r="P54" s="72">
        <v>4</v>
      </c>
      <c r="Q54" s="251">
        <v>4</v>
      </c>
      <c r="R54" s="251">
        <v>4</v>
      </c>
      <c r="S54" s="217">
        <v>476</v>
      </c>
      <c r="T54" s="217">
        <v>426</v>
      </c>
      <c r="U54" s="72">
        <v>4</v>
      </c>
      <c r="V54" s="72">
        <v>6</v>
      </c>
      <c r="W54" s="72">
        <v>1</v>
      </c>
      <c r="X54" s="72">
        <v>1</v>
      </c>
      <c r="Y54" s="72">
        <v>4</v>
      </c>
      <c r="AA54" s="269">
        <f t="shared" si="0"/>
        <v>9.5238095238095237</v>
      </c>
    </row>
    <row r="55" spans="1:27" s="119" customFormat="1" ht="47.25">
      <c r="A55" s="72">
        <v>43</v>
      </c>
      <c r="B55" s="83" t="s">
        <v>56</v>
      </c>
      <c r="C55" s="78"/>
      <c r="D55" s="78"/>
      <c r="E55" s="72"/>
      <c r="F55" s="72" t="s">
        <v>375</v>
      </c>
      <c r="G55" s="83"/>
      <c r="H55" s="83"/>
      <c r="I55" s="83"/>
      <c r="J55" s="79"/>
      <c r="K55" s="79"/>
      <c r="L55" s="79"/>
      <c r="M55" s="72" t="s">
        <v>375</v>
      </c>
      <c r="N55" s="83" t="s">
        <v>980</v>
      </c>
      <c r="O55" s="72">
        <v>22</v>
      </c>
      <c r="P55" s="72">
        <v>22</v>
      </c>
      <c r="Q55" s="251">
        <v>18</v>
      </c>
      <c r="R55" s="251">
        <v>22</v>
      </c>
      <c r="S55" s="217">
        <v>1499</v>
      </c>
      <c r="T55" s="217">
        <v>1951</v>
      </c>
      <c r="U55" s="72">
        <v>18</v>
      </c>
      <c r="V55" s="72">
        <v>22</v>
      </c>
      <c r="W55" s="72">
        <v>18</v>
      </c>
      <c r="X55" s="72">
        <v>22</v>
      </c>
      <c r="Y55" s="72">
        <v>0</v>
      </c>
      <c r="AA55" s="269">
        <f t="shared" si="0"/>
        <v>100</v>
      </c>
    </row>
    <row r="56" spans="1:27" ht="63">
      <c r="A56" s="72">
        <v>44</v>
      </c>
      <c r="B56" s="77" t="s">
        <v>57</v>
      </c>
      <c r="C56" s="76"/>
      <c r="D56" s="76"/>
      <c r="E56" s="76"/>
      <c r="F56" s="76"/>
      <c r="G56" s="77" t="s">
        <v>386</v>
      </c>
      <c r="H56" s="204"/>
      <c r="I56" s="204"/>
      <c r="J56" s="204"/>
      <c r="K56" s="76"/>
      <c r="L56" s="76"/>
      <c r="M56" s="72" t="s">
        <v>375</v>
      </c>
      <c r="N56" s="176"/>
      <c r="O56" s="76">
        <v>26</v>
      </c>
      <c r="P56" s="76">
        <v>7</v>
      </c>
      <c r="Q56" s="217">
        <v>21</v>
      </c>
      <c r="R56" s="217">
        <v>19</v>
      </c>
      <c r="S56" s="217">
        <v>1849</v>
      </c>
      <c r="T56" s="217">
        <v>1810</v>
      </c>
      <c r="U56" s="76">
        <v>25</v>
      </c>
      <c r="V56" s="76">
        <v>24</v>
      </c>
      <c r="W56" s="76">
        <v>5</v>
      </c>
      <c r="X56" s="76">
        <v>3</v>
      </c>
      <c r="Y56" s="76">
        <v>2</v>
      </c>
      <c r="AA56" s="269">
        <f t="shared" si="0"/>
        <v>26.923076923076923</v>
      </c>
    </row>
    <row r="57" spans="1:27" ht="31.5">
      <c r="A57" s="72">
        <v>45</v>
      </c>
      <c r="B57" s="77" t="s">
        <v>58</v>
      </c>
      <c r="C57" s="78"/>
      <c r="D57" s="78"/>
      <c r="E57" s="76"/>
      <c r="F57" s="76" t="s">
        <v>375</v>
      </c>
      <c r="G57" s="77"/>
      <c r="H57" s="76"/>
      <c r="I57" s="76"/>
      <c r="J57" s="78"/>
      <c r="K57" s="78"/>
      <c r="L57" s="83"/>
      <c r="M57" s="78" t="s">
        <v>375</v>
      </c>
      <c r="N57" s="83" t="s">
        <v>1527</v>
      </c>
      <c r="O57" s="78">
        <v>31</v>
      </c>
      <c r="P57" s="78">
        <v>31</v>
      </c>
      <c r="Q57" s="260">
        <v>47</v>
      </c>
      <c r="R57" s="260">
        <v>48</v>
      </c>
      <c r="S57" s="217">
        <v>11070</v>
      </c>
      <c r="T57" s="217">
        <v>9489</v>
      </c>
      <c r="U57" s="78">
        <v>52</v>
      </c>
      <c r="V57" s="78">
        <v>56</v>
      </c>
      <c r="W57" s="78">
        <v>29</v>
      </c>
      <c r="X57" s="78">
        <v>25</v>
      </c>
      <c r="Y57" s="78">
        <v>31</v>
      </c>
      <c r="AA57" s="269">
        <f t="shared" si="0"/>
        <v>100</v>
      </c>
    </row>
    <row r="58" spans="1:27" ht="103.5" customHeight="1">
      <c r="A58" s="72">
        <v>46</v>
      </c>
      <c r="B58" s="77" t="s">
        <v>59</v>
      </c>
      <c r="C58" s="78"/>
      <c r="D58" s="78"/>
      <c r="E58" s="76" t="s">
        <v>375</v>
      </c>
      <c r="F58" s="76"/>
      <c r="G58" s="77"/>
      <c r="H58" s="76"/>
      <c r="I58" s="76"/>
      <c r="J58" s="78"/>
      <c r="K58" s="78"/>
      <c r="L58" s="78"/>
      <c r="M58" s="78" t="s">
        <v>375</v>
      </c>
      <c r="N58" s="77" t="s">
        <v>826</v>
      </c>
      <c r="O58" s="76">
        <v>45</v>
      </c>
      <c r="P58" s="76">
        <v>45</v>
      </c>
      <c r="Q58" s="217">
        <v>16</v>
      </c>
      <c r="R58" s="217">
        <v>16</v>
      </c>
      <c r="S58" s="217">
        <v>15775</v>
      </c>
      <c r="T58" s="217">
        <v>14346</v>
      </c>
      <c r="U58" s="76">
        <v>16</v>
      </c>
      <c r="V58" s="76">
        <v>16</v>
      </c>
      <c r="W58" s="76">
        <v>16</v>
      </c>
      <c r="X58" s="76">
        <v>16</v>
      </c>
      <c r="Y58" s="60"/>
      <c r="AA58" s="269">
        <f t="shared" si="0"/>
        <v>100</v>
      </c>
    </row>
    <row r="59" spans="1:27" ht="69" customHeight="1">
      <c r="A59" s="72">
        <v>47</v>
      </c>
      <c r="B59" s="77" t="s">
        <v>60</v>
      </c>
      <c r="C59" s="76"/>
      <c r="D59" s="76"/>
      <c r="E59" s="205"/>
      <c r="F59" s="205" t="s">
        <v>375</v>
      </c>
      <c r="G59" s="206"/>
      <c r="H59" s="206"/>
      <c r="I59" s="206"/>
      <c r="J59" s="207"/>
      <c r="K59" s="207"/>
      <c r="L59" s="207"/>
      <c r="M59" s="205" t="s">
        <v>375</v>
      </c>
      <c r="N59" s="246" t="s">
        <v>1306</v>
      </c>
      <c r="O59" s="205">
        <v>29</v>
      </c>
      <c r="P59" s="205">
        <v>1</v>
      </c>
      <c r="Q59" s="261">
        <v>1</v>
      </c>
      <c r="R59" s="261">
        <v>1</v>
      </c>
      <c r="S59" s="217">
        <v>279</v>
      </c>
      <c r="T59" s="217">
        <v>424</v>
      </c>
      <c r="U59" s="205">
        <v>1</v>
      </c>
      <c r="V59" s="205">
        <v>1</v>
      </c>
      <c r="W59" s="205">
        <v>1</v>
      </c>
      <c r="X59" s="205">
        <v>1</v>
      </c>
      <c r="Y59" s="205">
        <v>0</v>
      </c>
      <c r="AA59" s="269">
        <f t="shared" si="0"/>
        <v>3.4482758620689653</v>
      </c>
    </row>
    <row r="60" spans="1:27" ht="31.5">
      <c r="A60" s="72">
        <v>48</v>
      </c>
      <c r="B60" s="77" t="s">
        <v>61</v>
      </c>
      <c r="C60" s="62"/>
      <c r="D60" s="62"/>
      <c r="E60" s="208"/>
      <c r="F60" s="208"/>
      <c r="G60" s="61"/>
      <c r="H60" s="61"/>
      <c r="I60" s="61"/>
      <c r="J60" s="197"/>
      <c r="K60" s="79"/>
      <c r="L60" s="79"/>
      <c r="M60" s="78" t="s">
        <v>375</v>
      </c>
      <c r="N60" s="77" t="s">
        <v>1311</v>
      </c>
      <c r="O60" s="156">
        <v>26</v>
      </c>
      <c r="P60" s="156">
        <v>22</v>
      </c>
      <c r="Q60" s="262">
        <v>38</v>
      </c>
      <c r="R60" s="262">
        <v>38</v>
      </c>
      <c r="S60" s="217">
        <v>6071</v>
      </c>
      <c r="T60" s="217">
        <v>6249</v>
      </c>
      <c r="U60" s="60" t="s">
        <v>782</v>
      </c>
      <c r="V60" s="60" t="s">
        <v>782</v>
      </c>
      <c r="W60" s="60" t="s">
        <v>782</v>
      </c>
      <c r="X60" s="60" t="s">
        <v>782</v>
      </c>
      <c r="Y60" s="60" t="s">
        <v>782</v>
      </c>
      <c r="AA60" s="269">
        <f t="shared" si="0"/>
        <v>84.615384615384613</v>
      </c>
    </row>
    <row r="61" spans="1:27" ht="31.5">
      <c r="A61" s="72">
        <v>49</v>
      </c>
      <c r="B61" s="77" t="s">
        <v>62</v>
      </c>
      <c r="C61" s="76"/>
      <c r="D61" s="76"/>
      <c r="E61" s="76"/>
      <c r="F61" s="76" t="s">
        <v>375</v>
      </c>
      <c r="G61" s="77"/>
      <c r="H61" s="76"/>
      <c r="I61" s="76"/>
      <c r="J61" s="76"/>
      <c r="K61" s="76"/>
      <c r="L61" s="76"/>
      <c r="M61" s="76" t="s">
        <v>375</v>
      </c>
      <c r="N61" s="77" t="s">
        <v>555</v>
      </c>
      <c r="O61" s="76">
        <v>33</v>
      </c>
      <c r="P61" s="76">
        <v>21</v>
      </c>
      <c r="Q61" s="217">
        <v>29</v>
      </c>
      <c r="R61" s="217">
        <v>29</v>
      </c>
      <c r="S61" s="217">
        <v>838</v>
      </c>
      <c r="T61" s="217">
        <v>1008</v>
      </c>
      <c r="U61" s="76">
        <v>29</v>
      </c>
      <c r="V61" s="76">
        <v>29</v>
      </c>
      <c r="W61" s="76">
        <v>18</v>
      </c>
      <c r="X61" s="76">
        <v>7</v>
      </c>
      <c r="Y61" s="76">
        <v>9</v>
      </c>
      <c r="AA61" s="269">
        <f t="shared" si="0"/>
        <v>63.636363636363633</v>
      </c>
    </row>
    <row r="62" spans="1:27" ht="37.5" customHeight="1">
      <c r="A62" s="72">
        <v>50</v>
      </c>
      <c r="B62" s="77" t="s">
        <v>63</v>
      </c>
      <c r="C62" s="78"/>
      <c r="D62" s="78"/>
      <c r="E62" s="76"/>
      <c r="F62" s="76"/>
      <c r="G62" s="77" t="s">
        <v>780</v>
      </c>
      <c r="H62" s="76" t="s">
        <v>590</v>
      </c>
      <c r="I62" s="76" t="s">
        <v>781</v>
      </c>
      <c r="J62" s="217">
        <v>6028</v>
      </c>
      <c r="K62" s="78"/>
      <c r="L62" s="78"/>
      <c r="M62" s="78" t="s">
        <v>375</v>
      </c>
      <c r="N62" s="83" t="s">
        <v>1312</v>
      </c>
      <c r="O62" s="78">
        <v>18</v>
      </c>
      <c r="P62" s="78">
        <v>18</v>
      </c>
      <c r="Q62" s="260">
        <v>691</v>
      </c>
      <c r="R62" s="260">
        <v>843</v>
      </c>
      <c r="S62" s="217">
        <v>104278</v>
      </c>
      <c r="T62" s="217">
        <v>119802</v>
      </c>
      <c r="U62" s="217">
        <v>1049</v>
      </c>
      <c r="V62" s="217">
        <v>972</v>
      </c>
      <c r="W62" s="62"/>
      <c r="X62" s="62"/>
      <c r="Y62" s="62"/>
      <c r="AA62" s="269">
        <f t="shared" si="0"/>
        <v>100</v>
      </c>
    </row>
    <row r="63" spans="1:27" ht="87.75" customHeight="1">
      <c r="A63" s="72">
        <v>51</v>
      </c>
      <c r="B63" s="77" t="s">
        <v>64</v>
      </c>
      <c r="C63" s="72"/>
      <c r="D63" s="72"/>
      <c r="E63" s="76"/>
      <c r="F63" s="76"/>
      <c r="G63" s="77" t="s">
        <v>459</v>
      </c>
      <c r="H63" s="77" t="s">
        <v>460</v>
      </c>
      <c r="I63" s="77" t="s">
        <v>461</v>
      </c>
      <c r="J63" s="77" t="s">
        <v>461</v>
      </c>
      <c r="K63" s="79"/>
      <c r="L63" s="79"/>
      <c r="M63" s="72" t="s">
        <v>375</v>
      </c>
      <c r="N63" s="155" t="s">
        <v>462</v>
      </c>
      <c r="O63" s="76">
        <v>20</v>
      </c>
      <c r="P63" s="76">
        <v>20</v>
      </c>
      <c r="Q63" s="217">
        <v>102</v>
      </c>
      <c r="R63" s="217">
        <v>95</v>
      </c>
      <c r="S63" s="217">
        <v>5902</v>
      </c>
      <c r="T63" s="217">
        <v>9021</v>
      </c>
      <c r="U63" s="217">
        <v>82</v>
      </c>
      <c r="V63" s="217">
        <v>83</v>
      </c>
      <c r="W63" s="76">
        <v>22</v>
      </c>
      <c r="X63" s="76">
        <v>24</v>
      </c>
      <c r="Y63" s="76">
        <v>14</v>
      </c>
      <c r="AA63" s="269">
        <f t="shared" si="0"/>
        <v>100</v>
      </c>
    </row>
    <row r="64" spans="1:27" ht="47.25">
      <c r="A64" s="72">
        <v>52</v>
      </c>
      <c r="B64" s="77" t="s">
        <v>65</v>
      </c>
      <c r="C64" s="78"/>
      <c r="D64" s="78"/>
      <c r="E64" s="76"/>
      <c r="F64" s="76"/>
      <c r="G64" s="83" t="s">
        <v>497</v>
      </c>
      <c r="H64" s="84" t="s">
        <v>498</v>
      </c>
      <c r="I64" s="84" t="s">
        <v>845</v>
      </c>
      <c r="J64" s="84" t="s">
        <v>846</v>
      </c>
      <c r="K64" s="84"/>
      <c r="L64" s="79"/>
      <c r="M64" s="78" t="s">
        <v>375</v>
      </c>
      <c r="N64" s="83" t="s">
        <v>1313</v>
      </c>
      <c r="O64" s="78">
        <v>9</v>
      </c>
      <c r="P64" s="78">
        <v>1</v>
      </c>
      <c r="Q64" s="251">
        <v>9</v>
      </c>
      <c r="R64" s="251">
        <v>9</v>
      </c>
      <c r="S64" s="217">
        <v>28445</v>
      </c>
      <c r="T64" s="217">
        <v>29368</v>
      </c>
      <c r="U64" s="217">
        <v>10</v>
      </c>
      <c r="V64" s="217">
        <v>10</v>
      </c>
      <c r="W64" s="72">
        <v>4</v>
      </c>
      <c r="X64" s="72">
        <v>4</v>
      </c>
      <c r="Y64" s="78">
        <v>0</v>
      </c>
      <c r="AA64" s="269">
        <f t="shared" si="0"/>
        <v>11.111111111111111</v>
      </c>
    </row>
    <row r="65" spans="1:27" ht="94.5">
      <c r="A65" s="72">
        <v>53</v>
      </c>
      <c r="B65" s="77" t="s">
        <v>66</v>
      </c>
      <c r="C65" s="78"/>
      <c r="D65" s="78"/>
      <c r="E65" s="60"/>
      <c r="F65" s="60"/>
      <c r="G65" s="61" t="s">
        <v>1467</v>
      </c>
      <c r="H65" s="61"/>
      <c r="I65" s="61"/>
      <c r="J65" s="197"/>
      <c r="K65" s="79"/>
      <c r="L65" s="79"/>
      <c r="M65" s="78" t="s">
        <v>375</v>
      </c>
      <c r="N65" s="151"/>
      <c r="O65" s="62"/>
      <c r="P65" s="62"/>
      <c r="Q65" s="78">
        <v>94</v>
      </c>
      <c r="R65" s="78">
        <v>72</v>
      </c>
      <c r="S65" s="78">
        <v>1000</v>
      </c>
      <c r="T65" s="78">
        <v>2000</v>
      </c>
      <c r="U65" s="62"/>
      <c r="V65" s="62"/>
      <c r="W65" s="62">
        <v>94</v>
      </c>
      <c r="X65" s="62">
        <v>72</v>
      </c>
      <c r="Y65" s="62"/>
      <c r="AA65" s="269" t="e">
        <f t="shared" si="0"/>
        <v>#DIV/0!</v>
      </c>
    </row>
    <row r="66" spans="1:27" ht="31.5">
      <c r="A66" s="72">
        <v>54</v>
      </c>
      <c r="B66" s="77" t="s">
        <v>67</v>
      </c>
      <c r="C66" s="72"/>
      <c r="D66" s="72"/>
      <c r="E66" s="76"/>
      <c r="F66" s="76"/>
      <c r="G66" s="77" t="s">
        <v>778</v>
      </c>
      <c r="H66" s="60" t="s">
        <v>253</v>
      </c>
      <c r="I66" s="60">
        <v>100</v>
      </c>
      <c r="J66" s="54">
        <v>97.2</v>
      </c>
      <c r="K66" s="72"/>
      <c r="L66" s="72"/>
      <c r="M66" s="72" t="s">
        <v>375</v>
      </c>
      <c r="N66" s="83" t="s">
        <v>779</v>
      </c>
      <c r="O66" s="72">
        <v>17</v>
      </c>
      <c r="P66" s="72">
        <v>13</v>
      </c>
      <c r="Q66" s="251">
        <v>13</v>
      </c>
      <c r="R66" s="251">
        <v>15</v>
      </c>
      <c r="S66" s="217">
        <v>15321</v>
      </c>
      <c r="T66" s="217">
        <v>14200</v>
      </c>
      <c r="U66" s="72">
        <v>12</v>
      </c>
      <c r="V66" s="72">
        <v>14</v>
      </c>
      <c r="W66" s="72">
        <v>12</v>
      </c>
      <c r="X66" s="72">
        <v>14</v>
      </c>
      <c r="Y66" s="72">
        <v>14</v>
      </c>
      <c r="AA66" s="269">
        <f t="shared" si="0"/>
        <v>76.470588235294116</v>
      </c>
    </row>
    <row r="67" spans="1:27" ht="63.75" customHeight="1">
      <c r="A67" s="72">
        <v>55</v>
      </c>
      <c r="B67" s="77" t="s">
        <v>68</v>
      </c>
      <c r="C67" s="78"/>
      <c r="D67" s="78"/>
      <c r="E67" s="76"/>
      <c r="F67" s="76"/>
      <c r="G67" s="77" t="s">
        <v>755</v>
      </c>
      <c r="H67" s="60" t="s">
        <v>117</v>
      </c>
      <c r="I67" s="61"/>
      <c r="J67" s="54" t="s">
        <v>853</v>
      </c>
      <c r="K67" s="79"/>
      <c r="L67" s="79"/>
      <c r="M67" s="72" t="s">
        <v>375</v>
      </c>
      <c r="N67" s="77" t="s">
        <v>756</v>
      </c>
      <c r="O67" s="76">
        <v>58</v>
      </c>
      <c r="P67" s="76">
        <v>14</v>
      </c>
      <c r="Q67" s="217">
        <v>13</v>
      </c>
      <c r="R67" s="217">
        <v>13</v>
      </c>
      <c r="S67" s="217">
        <v>1586</v>
      </c>
      <c r="T67" s="217">
        <v>1499</v>
      </c>
      <c r="U67" s="76">
        <v>13</v>
      </c>
      <c r="V67" s="76">
        <v>13</v>
      </c>
      <c r="W67" s="76">
        <v>0</v>
      </c>
      <c r="X67" s="76">
        <v>0</v>
      </c>
      <c r="Y67" s="76">
        <v>9</v>
      </c>
      <c r="AA67" s="269">
        <f t="shared" si="0"/>
        <v>24.137931034482758</v>
      </c>
    </row>
    <row r="68" spans="1:27" ht="53.25" customHeight="1">
      <c r="A68" s="72">
        <v>56</v>
      </c>
      <c r="B68" s="77" t="s">
        <v>69</v>
      </c>
      <c r="C68" s="78"/>
      <c r="D68" s="78"/>
      <c r="E68" s="76"/>
      <c r="F68" s="76"/>
      <c r="G68" s="209" t="s">
        <v>757</v>
      </c>
      <c r="H68" s="76" t="s">
        <v>739</v>
      </c>
      <c r="I68" s="217">
        <v>3600</v>
      </c>
      <c r="J68" s="217">
        <v>6697</v>
      </c>
      <c r="K68" s="79"/>
      <c r="L68" s="79"/>
      <c r="M68" s="202" t="s">
        <v>375</v>
      </c>
      <c r="N68" s="77" t="s">
        <v>758</v>
      </c>
      <c r="O68" s="76">
        <v>22</v>
      </c>
      <c r="P68" s="76">
        <v>22</v>
      </c>
      <c r="Q68" s="217">
        <v>26</v>
      </c>
      <c r="R68" s="217">
        <v>25</v>
      </c>
      <c r="S68" s="217">
        <v>8928</v>
      </c>
      <c r="T68" s="217">
        <v>11219</v>
      </c>
      <c r="U68" s="76">
        <v>23</v>
      </c>
      <c r="V68" s="76">
        <v>22</v>
      </c>
      <c r="W68" s="76">
        <v>12</v>
      </c>
      <c r="X68" s="76">
        <v>10</v>
      </c>
      <c r="Y68" s="76">
        <v>12</v>
      </c>
      <c r="AA68" s="269">
        <f t="shared" si="0"/>
        <v>100</v>
      </c>
    </row>
    <row r="69" spans="1:27" ht="141" customHeight="1">
      <c r="A69" s="89">
        <v>57</v>
      </c>
      <c r="B69" s="95" t="s">
        <v>70</v>
      </c>
      <c r="C69" s="229"/>
      <c r="D69" s="230"/>
      <c r="E69" s="60"/>
      <c r="F69" s="108"/>
      <c r="G69" s="252" t="s">
        <v>572</v>
      </c>
      <c r="H69" s="573"/>
      <c r="I69" s="60"/>
      <c r="J69" s="62"/>
      <c r="K69" s="78"/>
      <c r="L69" s="107"/>
      <c r="M69" s="231" t="s">
        <v>375</v>
      </c>
      <c r="N69" s="239" t="s">
        <v>1307</v>
      </c>
      <c r="O69" s="229">
        <v>35</v>
      </c>
      <c r="P69" s="233">
        <v>7</v>
      </c>
      <c r="Q69" s="260">
        <v>7</v>
      </c>
      <c r="R69" s="251">
        <v>7</v>
      </c>
      <c r="S69" s="217">
        <v>340</v>
      </c>
      <c r="T69" s="217">
        <v>427</v>
      </c>
      <c r="U69" s="78">
        <v>6</v>
      </c>
      <c r="V69" s="72">
        <v>6</v>
      </c>
      <c r="W69" s="78">
        <v>4</v>
      </c>
      <c r="X69" s="72">
        <v>3</v>
      </c>
      <c r="Y69" s="234">
        <v>0</v>
      </c>
      <c r="AA69" s="269">
        <f t="shared" si="0"/>
        <v>20</v>
      </c>
    </row>
    <row r="70" spans="1:27" ht="284.25" customHeight="1">
      <c r="A70" s="89">
        <v>58</v>
      </c>
      <c r="B70" s="95" t="s">
        <v>71</v>
      </c>
      <c r="C70" s="103"/>
      <c r="D70" s="103"/>
      <c r="E70" s="89"/>
      <c r="F70" s="89"/>
      <c r="G70" s="83" t="s">
        <v>474</v>
      </c>
      <c r="H70" s="72" t="s">
        <v>475</v>
      </c>
      <c r="I70" s="72" t="s">
        <v>476</v>
      </c>
      <c r="J70" s="217">
        <v>1153</v>
      </c>
      <c r="K70" s="103"/>
      <c r="L70" s="103"/>
      <c r="M70" s="231" t="s">
        <v>375</v>
      </c>
      <c r="N70" s="83" t="s">
        <v>1308</v>
      </c>
      <c r="O70" s="89">
        <v>33</v>
      </c>
      <c r="P70" s="89">
        <v>33</v>
      </c>
      <c r="Q70" s="263">
        <v>48</v>
      </c>
      <c r="R70" s="263">
        <v>48</v>
      </c>
      <c r="S70" s="217">
        <v>948</v>
      </c>
      <c r="T70" s="217">
        <v>1153</v>
      </c>
      <c r="U70" s="89">
        <v>46</v>
      </c>
      <c r="V70" s="89">
        <v>41</v>
      </c>
      <c r="W70" s="89">
        <v>43</v>
      </c>
      <c r="X70" s="89">
        <v>40</v>
      </c>
      <c r="Y70" s="72">
        <v>40</v>
      </c>
      <c r="AA70" s="269">
        <f t="shared" si="0"/>
        <v>100</v>
      </c>
    </row>
    <row r="71" spans="1:27" ht="15.75">
      <c r="A71" s="94">
        <v>59</v>
      </c>
      <c r="B71" s="172" t="s">
        <v>72</v>
      </c>
      <c r="C71" s="62"/>
      <c r="D71" s="211"/>
      <c r="E71" s="108"/>
      <c r="F71" s="108"/>
      <c r="G71" s="172"/>
      <c r="H71" s="172"/>
      <c r="I71" s="172"/>
      <c r="J71" s="197"/>
      <c r="K71" s="197"/>
      <c r="L71" s="197"/>
      <c r="M71" s="62"/>
      <c r="N71" s="151"/>
      <c r="O71" s="62"/>
      <c r="P71" s="62"/>
      <c r="Q71" s="62"/>
      <c r="R71" s="62"/>
      <c r="S71" s="62"/>
      <c r="T71" s="62"/>
      <c r="U71" s="62"/>
      <c r="V71" s="62"/>
      <c r="W71" s="62"/>
      <c r="X71" s="62"/>
      <c r="Y71" s="62"/>
      <c r="AA71" s="269" t="e">
        <f t="shared" si="0"/>
        <v>#DIV/0!</v>
      </c>
    </row>
    <row r="72" spans="1:27" ht="15.75">
      <c r="A72" s="94">
        <v>60</v>
      </c>
      <c r="B72" s="172" t="s">
        <v>73</v>
      </c>
      <c r="C72" s="108"/>
      <c r="D72" s="108"/>
      <c r="E72" s="108"/>
      <c r="F72" s="108"/>
      <c r="G72" s="172"/>
      <c r="H72" s="172"/>
      <c r="I72" s="172"/>
      <c r="J72" s="172"/>
      <c r="K72" s="172"/>
      <c r="L72" s="172"/>
      <c r="M72" s="108"/>
      <c r="N72" s="172"/>
      <c r="O72" s="108"/>
      <c r="P72" s="108"/>
      <c r="Q72" s="108"/>
      <c r="R72" s="108"/>
      <c r="S72" s="108"/>
      <c r="T72" s="108"/>
      <c r="U72" s="108"/>
      <c r="V72" s="108"/>
      <c r="W72" s="108"/>
      <c r="X72" s="108"/>
      <c r="Y72" s="62"/>
      <c r="AA72" s="269" t="e">
        <f t="shared" si="0"/>
        <v>#DIV/0!</v>
      </c>
    </row>
    <row r="73" spans="1:27" ht="236.25">
      <c r="A73" s="72">
        <v>61</v>
      </c>
      <c r="B73" s="77" t="s">
        <v>74</v>
      </c>
      <c r="C73" s="76"/>
      <c r="D73" s="76"/>
      <c r="E73" s="76"/>
      <c r="F73" s="76"/>
      <c r="G73" s="77" t="s">
        <v>524</v>
      </c>
      <c r="H73" s="212" t="s">
        <v>253</v>
      </c>
      <c r="I73" s="76">
        <v>100</v>
      </c>
      <c r="J73" s="76">
        <v>100</v>
      </c>
      <c r="K73" s="76"/>
      <c r="L73" s="76"/>
      <c r="M73" s="76" t="s">
        <v>375</v>
      </c>
      <c r="N73" s="77" t="s">
        <v>1309</v>
      </c>
      <c r="O73" s="76">
        <v>30</v>
      </c>
      <c r="P73" s="76">
        <v>4</v>
      </c>
      <c r="Q73" s="217">
        <v>5</v>
      </c>
      <c r="R73" s="217">
        <v>6</v>
      </c>
      <c r="S73" s="76">
        <v>1243</v>
      </c>
      <c r="T73" s="76">
        <v>1933</v>
      </c>
      <c r="U73" s="76">
        <v>5</v>
      </c>
      <c r="V73" s="76">
        <v>6</v>
      </c>
      <c r="W73" s="76">
        <v>5</v>
      </c>
      <c r="X73" s="76">
        <v>6</v>
      </c>
      <c r="Y73" s="76">
        <v>7</v>
      </c>
      <c r="AA73" s="269">
        <f t="shared" si="0"/>
        <v>13.333333333333334</v>
      </c>
    </row>
    <row r="74" spans="1:27" ht="99.75" customHeight="1">
      <c r="A74" s="89">
        <v>62</v>
      </c>
      <c r="B74" s="77" t="s">
        <v>75</v>
      </c>
      <c r="C74" s="162"/>
      <c r="D74" s="103"/>
      <c r="E74" s="76" t="s">
        <v>375</v>
      </c>
      <c r="F74" s="103"/>
      <c r="G74" s="95"/>
      <c r="H74" s="103"/>
      <c r="I74" s="103"/>
      <c r="J74" s="103"/>
      <c r="K74" s="103"/>
      <c r="L74" s="103"/>
      <c r="M74" s="76" t="s">
        <v>375</v>
      </c>
      <c r="N74" s="95" t="s">
        <v>751</v>
      </c>
      <c r="O74" s="103">
        <v>26</v>
      </c>
      <c r="P74" s="103">
        <v>2</v>
      </c>
      <c r="Q74" s="264">
        <v>4</v>
      </c>
      <c r="R74" s="264">
        <v>4</v>
      </c>
      <c r="S74" s="217">
        <v>3399</v>
      </c>
      <c r="T74" s="217">
        <v>3120</v>
      </c>
      <c r="U74" s="103">
        <v>4</v>
      </c>
      <c r="V74" s="103">
        <v>4</v>
      </c>
      <c r="W74" s="103">
        <v>4</v>
      </c>
      <c r="X74" s="103">
        <v>4</v>
      </c>
      <c r="Y74" s="76">
        <v>6</v>
      </c>
      <c r="AA74" s="269">
        <f t="shared" si="0"/>
        <v>7.6923076923076925</v>
      </c>
    </row>
    <row r="75" spans="1:27" ht="31.5">
      <c r="A75" s="83">
        <v>63</v>
      </c>
      <c r="B75" s="77" t="s">
        <v>76</v>
      </c>
      <c r="C75" s="60"/>
      <c r="D75" s="60"/>
      <c r="E75" s="60"/>
      <c r="F75" s="60"/>
      <c r="G75" s="61"/>
      <c r="H75" s="60"/>
      <c r="I75" s="60"/>
      <c r="J75" s="60"/>
      <c r="K75" s="76"/>
      <c r="L75" s="76"/>
      <c r="M75" s="76" t="s">
        <v>375</v>
      </c>
      <c r="N75" s="77" t="s">
        <v>1315</v>
      </c>
      <c r="O75" s="76">
        <v>55</v>
      </c>
      <c r="P75" s="76">
        <v>55</v>
      </c>
      <c r="Q75" s="217">
        <v>66</v>
      </c>
      <c r="R75" s="217">
        <v>70</v>
      </c>
      <c r="S75" s="217">
        <v>26105</v>
      </c>
      <c r="T75" s="217">
        <v>26143</v>
      </c>
      <c r="U75" s="76">
        <v>66</v>
      </c>
      <c r="V75" s="76">
        <v>70</v>
      </c>
      <c r="W75" s="76">
        <v>28</v>
      </c>
      <c r="X75" s="76">
        <v>18</v>
      </c>
      <c r="Y75" s="76">
        <v>12</v>
      </c>
      <c r="AA75" s="269">
        <f t="shared" si="0"/>
        <v>100</v>
      </c>
    </row>
    <row r="76" spans="1:27" ht="31.5">
      <c r="A76" s="72">
        <v>64</v>
      </c>
      <c r="B76" s="77" t="s">
        <v>77</v>
      </c>
      <c r="C76" s="72"/>
      <c r="D76" s="72"/>
      <c r="E76" s="72" t="s">
        <v>375</v>
      </c>
      <c r="F76" s="72"/>
      <c r="G76" s="83"/>
      <c r="H76" s="72"/>
      <c r="I76" s="72"/>
      <c r="J76" s="72"/>
      <c r="K76" s="72"/>
      <c r="L76" s="72"/>
      <c r="M76" s="76" t="s">
        <v>375</v>
      </c>
      <c r="N76" s="83" t="s">
        <v>1314</v>
      </c>
      <c r="O76" s="72">
        <v>28</v>
      </c>
      <c r="P76" s="72">
        <v>5</v>
      </c>
      <c r="Q76" s="265"/>
      <c r="R76" s="265"/>
      <c r="S76" s="54"/>
      <c r="T76" s="72">
        <v>40</v>
      </c>
      <c r="U76" s="54"/>
      <c r="V76" s="54"/>
      <c r="W76" s="54"/>
      <c r="X76" s="54"/>
      <c r="Y76" s="54"/>
      <c r="AA76" s="269">
        <f t="shared" si="0"/>
        <v>17.857142857142858</v>
      </c>
    </row>
    <row r="77" spans="1:27" ht="15.75">
      <c r="A77" s="97">
        <v>65</v>
      </c>
      <c r="B77" s="173" t="s">
        <v>78</v>
      </c>
      <c r="C77" s="38"/>
      <c r="D77" s="213"/>
      <c r="E77" s="109"/>
      <c r="F77" s="38"/>
      <c r="G77" s="150"/>
      <c r="H77" s="196"/>
      <c r="I77" s="196"/>
      <c r="J77" s="196"/>
      <c r="K77" s="196"/>
      <c r="L77" s="196"/>
      <c r="M77" s="38"/>
      <c r="N77" s="150"/>
      <c r="O77" s="38"/>
      <c r="P77" s="38"/>
      <c r="Q77" s="38"/>
      <c r="R77" s="38"/>
      <c r="S77" s="38"/>
      <c r="T77" s="38"/>
      <c r="U77" s="38"/>
      <c r="V77" s="38"/>
      <c r="W77" s="38"/>
      <c r="X77" s="38"/>
      <c r="Y77" s="38"/>
      <c r="AA77" s="269" t="e">
        <f t="shared" si="0"/>
        <v>#DIV/0!</v>
      </c>
    </row>
    <row r="78" spans="1:27" s="18" customFormat="1" ht="62.25" customHeight="1">
      <c r="A78" s="89">
        <v>66</v>
      </c>
      <c r="B78" s="95" t="s">
        <v>79</v>
      </c>
      <c r="C78" s="214"/>
      <c r="D78" s="214"/>
      <c r="E78" s="214" t="s">
        <v>375</v>
      </c>
      <c r="F78" s="214"/>
      <c r="G78" s="240"/>
      <c r="H78" s="214"/>
      <c r="I78" s="214"/>
      <c r="J78" s="214"/>
      <c r="K78" s="214"/>
      <c r="L78" s="214"/>
      <c r="M78" s="214" t="s">
        <v>375</v>
      </c>
      <c r="N78" s="247" t="s">
        <v>889</v>
      </c>
      <c r="O78" s="214">
        <v>37</v>
      </c>
      <c r="P78" s="214">
        <v>1</v>
      </c>
      <c r="Q78" s="266">
        <v>11</v>
      </c>
      <c r="R78" s="266">
        <v>11</v>
      </c>
      <c r="S78" s="217">
        <v>5208</v>
      </c>
      <c r="T78" s="217">
        <v>5208</v>
      </c>
      <c r="U78" s="214">
        <v>11</v>
      </c>
      <c r="V78" s="214">
        <v>11</v>
      </c>
      <c r="W78" s="214">
        <v>11</v>
      </c>
      <c r="X78" s="214">
        <v>11</v>
      </c>
      <c r="Y78" s="214">
        <v>11</v>
      </c>
      <c r="AA78" s="269">
        <f t="shared" si="0"/>
        <v>2.7027027027027026</v>
      </c>
    </row>
    <row r="79" spans="1:27" s="19" customFormat="1" ht="31.5">
      <c r="A79" s="83">
        <v>67</v>
      </c>
      <c r="B79" s="77" t="s">
        <v>80</v>
      </c>
      <c r="C79" s="76"/>
      <c r="D79" s="76"/>
      <c r="E79" s="76"/>
      <c r="F79" s="76"/>
      <c r="G79" s="77" t="s">
        <v>718</v>
      </c>
      <c r="H79" s="60" t="s">
        <v>253</v>
      </c>
      <c r="I79" s="60">
        <v>44</v>
      </c>
      <c r="J79" s="60">
        <v>58.6</v>
      </c>
      <c r="K79" s="76"/>
      <c r="L79" s="76"/>
      <c r="M79" s="214" t="s">
        <v>375</v>
      </c>
      <c r="N79" s="77" t="s">
        <v>719</v>
      </c>
      <c r="O79" s="76">
        <v>18</v>
      </c>
      <c r="P79" s="76">
        <v>3</v>
      </c>
      <c r="Q79" s="217">
        <v>16</v>
      </c>
      <c r="R79" s="217">
        <v>21</v>
      </c>
      <c r="S79" s="217">
        <v>6111</v>
      </c>
      <c r="T79" s="217">
        <v>6470</v>
      </c>
      <c r="U79" s="76">
        <v>16</v>
      </c>
      <c r="V79" s="76">
        <v>21</v>
      </c>
      <c r="W79" s="76">
        <v>0</v>
      </c>
      <c r="X79" s="76">
        <v>0</v>
      </c>
      <c r="Y79" s="76">
        <v>0</v>
      </c>
      <c r="AA79" s="269">
        <f t="shared" ref="AA79:AA97" si="1">P79/O79*100</f>
        <v>16.666666666666664</v>
      </c>
    </row>
    <row r="80" spans="1:27" ht="78.75">
      <c r="A80" s="83">
        <v>68</v>
      </c>
      <c r="B80" s="77" t="s">
        <v>81</v>
      </c>
      <c r="C80" s="76"/>
      <c r="D80" s="76"/>
      <c r="E80" s="76"/>
      <c r="F80" s="76"/>
      <c r="G80" s="77" t="s">
        <v>897</v>
      </c>
      <c r="H80" s="61"/>
      <c r="I80" s="61"/>
      <c r="J80" s="61"/>
      <c r="K80" s="77"/>
      <c r="L80" s="77"/>
      <c r="M80" s="76" t="s">
        <v>375</v>
      </c>
      <c r="N80" s="77" t="s">
        <v>1316</v>
      </c>
      <c r="O80" s="76">
        <v>94</v>
      </c>
      <c r="P80" s="76">
        <v>16</v>
      </c>
      <c r="Q80" s="217">
        <v>45</v>
      </c>
      <c r="R80" s="217">
        <v>39</v>
      </c>
      <c r="S80" s="217">
        <v>13423</v>
      </c>
      <c r="T80" s="217">
        <v>13962</v>
      </c>
      <c r="U80" s="76">
        <v>32</v>
      </c>
      <c r="V80" s="76">
        <v>30</v>
      </c>
      <c r="W80" s="76">
        <v>51</v>
      </c>
      <c r="X80" s="76">
        <v>45</v>
      </c>
      <c r="Y80" s="76">
        <v>50</v>
      </c>
      <c r="AA80" s="269">
        <f t="shared" si="1"/>
        <v>17.021276595744681</v>
      </c>
    </row>
    <row r="81" spans="1:27" ht="15.75">
      <c r="A81" s="97">
        <v>69</v>
      </c>
      <c r="B81" s="173" t="s">
        <v>82</v>
      </c>
      <c r="C81" s="38"/>
      <c r="D81" s="213"/>
      <c r="E81" s="109"/>
      <c r="F81" s="109"/>
      <c r="G81" s="173"/>
      <c r="H81" s="173"/>
      <c r="I81" s="173"/>
      <c r="J81" s="196"/>
      <c r="K81" s="196"/>
      <c r="L81" s="196"/>
      <c r="M81" s="38"/>
      <c r="N81" s="150"/>
      <c r="O81" s="38"/>
      <c r="P81" s="38"/>
      <c r="Q81" s="38"/>
      <c r="R81" s="38"/>
      <c r="S81" s="38"/>
      <c r="T81" s="38"/>
      <c r="U81" s="38"/>
      <c r="V81" s="38"/>
      <c r="W81" s="38"/>
      <c r="X81" s="38"/>
      <c r="Y81" s="38"/>
      <c r="AA81" s="269" t="e">
        <f t="shared" si="1"/>
        <v>#DIV/0!</v>
      </c>
    </row>
    <row r="82" spans="1:27" ht="63">
      <c r="A82" s="89">
        <v>70</v>
      </c>
      <c r="B82" s="95" t="s">
        <v>83</v>
      </c>
      <c r="C82" s="78"/>
      <c r="D82" s="107"/>
      <c r="E82" s="103"/>
      <c r="F82" s="103" t="s">
        <v>375</v>
      </c>
      <c r="G82" s="95"/>
      <c r="H82" s="95"/>
      <c r="I82" s="95"/>
      <c r="J82" s="79"/>
      <c r="K82" s="79"/>
      <c r="L82" s="79"/>
      <c r="M82" s="78" t="s">
        <v>375</v>
      </c>
      <c r="N82" s="83" t="s">
        <v>701</v>
      </c>
      <c r="O82" s="78">
        <v>30</v>
      </c>
      <c r="P82" s="78">
        <v>18</v>
      </c>
      <c r="Q82" s="251">
        <v>7</v>
      </c>
      <c r="R82" s="251">
        <v>7</v>
      </c>
      <c r="S82" s="217">
        <v>1196</v>
      </c>
      <c r="T82" s="217">
        <v>1257</v>
      </c>
      <c r="U82" s="78">
        <v>7</v>
      </c>
      <c r="V82" s="78">
        <v>7</v>
      </c>
      <c r="W82" s="78">
        <v>0</v>
      </c>
      <c r="X82" s="78">
        <v>0</v>
      </c>
      <c r="Y82" s="78">
        <v>7</v>
      </c>
      <c r="AA82" s="269">
        <f t="shared" si="1"/>
        <v>60</v>
      </c>
    </row>
    <row r="83" spans="1:27" ht="15.75">
      <c r="A83" s="97">
        <v>71</v>
      </c>
      <c r="B83" s="173" t="s">
        <v>84</v>
      </c>
      <c r="C83" s="38"/>
      <c r="D83" s="213"/>
      <c r="E83" s="109"/>
      <c r="F83" s="109"/>
      <c r="G83" s="173"/>
      <c r="H83" s="173"/>
      <c r="I83" s="173"/>
      <c r="J83" s="196"/>
      <c r="K83" s="196"/>
      <c r="L83" s="196"/>
      <c r="M83" s="38"/>
      <c r="N83" s="150"/>
      <c r="O83" s="38"/>
      <c r="P83" s="38"/>
      <c r="Q83" s="38"/>
      <c r="R83" s="38"/>
      <c r="S83" s="38"/>
      <c r="T83" s="38"/>
      <c r="U83" s="38"/>
      <c r="V83" s="38"/>
      <c r="W83" s="38"/>
      <c r="X83" s="38"/>
      <c r="Y83" s="38"/>
      <c r="AA83" s="269" t="e">
        <f t="shared" si="1"/>
        <v>#DIV/0!</v>
      </c>
    </row>
    <row r="84" spans="1:27" ht="15.75">
      <c r="A84" s="94">
        <v>72</v>
      </c>
      <c r="B84" s="172" t="s">
        <v>85</v>
      </c>
      <c r="C84" s="62"/>
      <c r="D84" s="211"/>
      <c r="E84" s="108"/>
      <c r="F84" s="108"/>
      <c r="G84" s="172"/>
      <c r="H84" s="172"/>
      <c r="I84" s="172"/>
      <c r="J84" s="197"/>
      <c r="K84" s="197"/>
      <c r="L84" s="197"/>
      <c r="M84" s="62"/>
      <c r="N84" s="151"/>
      <c r="O84" s="62"/>
      <c r="P84" s="62"/>
      <c r="Q84" s="62"/>
      <c r="R84" s="62"/>
      <c r="S84" s="62"/>
      <c r="T84" s="62"/>
      <c r="U84" s="62"/>
      <c r="V84" s="62"/>
      <c r="W84" s="62"/>
      <c r="X84" s="62"/>
      <c r="Y84" s="62"/>
      <c r="AA84" s="269" t="e">
        <f t="shared" si="1"/>
        <v>#DIV/0!</v>
      </c>
    </row>
    <row r="85" spans="1:27" ht="69" customHeight="1">
      <c r="A85" s="72">
        <v>73</v>
      </c>
      <c r="B85" s="77" t="s">
        <v>86</v>
      </c>
      <c r="C85" s="101"/>
      <c r="D85" s="101"/>
      <c r="E85" s="235"/>
      <c r="F85" s="103" t="s">
        <v>375</v>
      </c>
      <c r="G85" s="133"/>
      <c r="H85" s="101"/>
      <c r="I85" s="101"/>
      <c r="J85" s="101"/>
      <c r="K85" s="101"/>
      <c r="L85" s="101"/>
      <c r="M85" s="78" t="s">
        <v>375</v>
      </c>
      <c r="N85" s="133" t="s">
        <v>1290</v>
      </c>
      <c r="O85" s="101">
        <v>26</v>
      </c>
      <c r="P85" s="101">
        <v>26</v>
      </c>
      <c r="Q85" s="267">
        <v>63</v>
      </c>
      <c r="R85" s="267">
        <v>66</v>
      </c>
      <c r="S85" s="217">
        <v>17374</v>
      </c>
      <c r="T85" s="217">
        <v>15939</v>
      </c>
      <c r="U85" s="101">
        <v>50</v>
      </c>
      <c r="V85" s="101">
        <v>52</v>
      </c>
      <c r="W85" s="101">
        <v>7</v>
      </c>
      <c r="X85" s="101">
        <v>7</v>
      </c>
      <c r="Y85" s="101">
        <v>10</v>
      </c>
      <c r="AA85" s="269">
        <f t="shared" si="1"/>
        <v>100</v>
      </c>
    </row>
    <row r="86" spans="1:27" ht="57" customHeight="1">
      <c r="A86" s="89">
        <v>74</v>
      </c>
      <c r="B86" s="95" t="s">
        <v>87</v>
      </c>
      <c r="C86" s="103"/>
      <c r="D86" s="103"/>
      <c r="E86" s="103"/>
      <c r="F86" s="103" t="s">
        <v>375</v>
      </c>
      <c r="G86" s="95"/>
      <c r="H86" s="103"/>
      <c r="I86" s="103"/>
      <c r="J86" s="103"/>
      <c r="K86" s="103"/>
      <c r="L86" s="103"/>
      <c r="M86" s="103" t="s">
        <v>375</v>
      </c>
      <c r="N86" s="95" t="s">
        <v>714</v>
      </c>
      <c r="O86" s="103">
        <v>26</v>
      </c>
      <c r="P86" s="103">
        <v>26</v>
      </c>
      <c r="Q86" s="264">
        <v>56</v>
      </c>
      <c r="R86" s="264">
        <v>58</v>
      </c>
      <c r="S86" s="217">
        <v>22581</v>
      </c>
      <c r="T86" s="217">
        <v>24255</v>
      </c>
      <c r="U86" s="103">
        <v>51</v>
      </c>
      <c r="V86" s="103">
        <v>57</v>
      </c>
      <c r="W86" s="103">
        <v>6</v>
      </c>
      <c r="X86" s="103">
        <v>20</v>
      </c>
      <c r="Y86" s="60"/>
      <c r="AA86" s="269">
        <f t="shared" si="1"/>
        <v>100</v>
      </c>
    </row>
    <row r="87" spans="1:27" ht="138" customHeight="1">
      <c r="A87" s="72">
        <v>75</v>
      </c>
      <c r="B87" s="77" t="s">
        <v>88</v>
      </c>
      <c r="C87" s="103"/>
      <c r="D87" s="103"/>
      <c r="E87" s="76"/>
      <c r="F87" s="103" t="s">
        <v>375</v>
      </c>
      <c r="G87" s="77"/>
      <c r="H87" s="77"/>
      <c r="I87" s="77"/>
      <c r="J87" s="77"/>
      <c r="K87" s="77"/>
      <c r="L87" s="95"/>
      <c r="M87" s="103" t="s">
        <v>375</v>
      </c>
      <c r="N87" s="77" t="s">
        <v>1317</v>
      </c>
      <c r="O87" s="76">
        <v>24</v>
      </c>
      <c r="P87" s="76">
        <v>2</v>
      </c>
      <c r="Q87" s="217">
        <v>12</v>
      </c>
      <c r="R87" s="217">
        <v>12</v>
      </c>
      <c r="S87" s="217">
        <v>6468</v>
      </c>
      <c r="T87" s="217">
        <v>6124</v>
      </c>
      <c r="U87" s="76">
        <v>13</v>
      </c>
      <c r="V87" s="76">
        <v>13</v>
      </c>
      <c r="W87" s="76">
        <v>13</v>
      </c>
      <c r="X87" s="76">
        <v>13</v>
      </c>
      <c r="Y87" s="76">
        <v>13</v>
      </c>
      <c r="AA87" s="269">
        <f t="shared" si="1"/>
        <v>8.3333333333333321</v>
      </c>
    </row>
    <row r="88" spans="1:27" ht="47.25">
      <c r="A88" s="72">
        <v>76</v>
      </c>
      <c r="B88" s="77" t="s">
        <v>89</v>
      </c>
      <c r="C88" s="114"/>
      <c r="D88" s="114"/>
      <c r="E88" s="114"/>
      <c r="F88" s="114"/>
      <c r="G88" s="154" t="s">
        <v>665</v>
      </c>
      <c r="H88" s="114" t="s">
        <v>666</v>
      </c>
      <c r="I88" s="114">
        <v>16</v>
      </c>
      <c r="J88" s="114">
        <v>18</v>
      </c>
      <c r="K88" s="114"/>
      <c r="L88" s="114"/>
      <c r="M88" s="114" t="s">
        <v>375</v>
      </c>
      <c r="N88" s="154" t="s">
        <v>667</v>
      </c>
      <c r="O88" s="114">
        <v>43</v>
      </c>
      <c r="P88" s="114">
        <v>18</v>
      </c>
      <c r="Q88" s="268">
        <v>16</v>
      </c>
      <c r="R88" s="268">
        <v>31</v>
      </c>
      <c r="S88" s="217">
        <v>14023</v>
      </c>
      <c r="T88" s="217">
        <v>23643</v>
      </c>
      <c r="U88" s="114">
        <v>10</v>
      </c>
      <c r="V88" s="114">
        <v>26</v>
      </c>
      <c r="W88" s="114">
        <v>10</v>
      </c>
      <c r="X88" s="114">
        <v>8</v>
      </c>
      <c r="Y88" s="114">
        <v>8</v>
      </c>
      <c r="AA88" s="269">
        <f t="shared" si="1"/>
        <v>41.860465116279073</v>
      </c>
    </row>
    <row r="89" spans="1:27" ht="69.75" customHeight="1">
      <c r="A89" s="89">
        <v>77</v>
      </c>
      <c r="B89" s="95" t="s">
        <v>90</v>
      </c>
      <c r="C89" s="78"/>
      <c r="D89" s="107"/>
      <c r="E89" s="103"/>
      <c r="F89" s="103"/>
      <c r="G89" s="95" t="s">
        <v>1514</v>
      </c>
      <c r="H89" s="95" t="s">
        <v>460</v>
      </c>
      <c r="I89" s="95">
        <v>14500</v>
      </c>
      <c r="J89" s="79">
        <v>14658</v>
      </c>
      <c r="K89" s="79"/>
      <c r="L89" s="79"/>
      <c r="M89" s="78" t="s">
        <v>375</v>
      </c>
      <c r="N89" s="83" t="s">
        <v>1318</v>
      </c>
      <c r="O89" s="78">
        <v>19</v>
      </c>
      <c r="P89" s="78">
        <v>19</v>
      </c>
      <c r="Q89" s="260">
        <v>24</v>
      </c>
      <c r="R89" s="260">
        <v>24</v>
      </c>
      <c r="S89" s="217">
        <v>24507</v>
      </c>
      <c r="T89" s="217">
        <v>24608</v>
      </c>
      <c r="U89" s="78">
        <v>24</v>
      </c>
      <c r="V89" s="78">
        <v>24</v>
      </c>
      <c r="W89" s="78">
        <v>24</v>
      </c>
      <c r="X89" s="78">
        <v>24</v>
      </c>
      <c r="Y89" s="78">
        <v>24</v>
      </c>
      <c r="AA89" s="269">
        <f t="shared" si="1"/>
        <v>100</v>
      </c>
    </row>
    <row r="90" spans="1:27" ht="69" customHeight="1">
      <c r="A90" s="89">
        <v>78</v>
      </c>
      <c r="B90" s="95" t="s">
        <v>91</v>
      </c>
      <c r="C90" s="78"/>
      <c r="D90" s="107"/>
      <c r="E90" s="103"/>
      <c r="F90" s="103"/>
      <c r="G90" s="95" t="s">
        <v>534</v>
      </c>
      <c r="H90" s="103" t="s">
        <v>917</v>
      </c>
      <c r="I90" s="103" t="s">
        <v>918</v>
      </c>
      <c r="J90" s="103" t="s">
        <v>918</v>
      </c>
      <c r="K90" s="156"/>
      <c r="L90" s="156"/>
      <c r="M90" s="103" t="s">
        <v>375</v>
      </c>
      <c r="N90" s="95" t="s">
        <v>535</v>
      </c>
      <c r="O90" s="103">
        <v>132</v>
      </c>
      <c r="P90" s="103">
        <v>132</v>
      </c>
      <c r="Q90" s="264">
        <v>175</v>
      </c>
      <c r="R90" s="264">
        <v>175</v>
      </c>
      <c r="S90" s="217">
        <v>292254</v>
      </c>
      <c r="T90" s="217">
        <v>222775</v>
      </c>
      <c r="U90" s="103">
        <v>164</v>
      </c>
      <c r="V90" s="103">
        <v>151</v>
      </c>
      <c r="W90" s="103" t="s">
        <v>293</v>
      </c>
      <c r="X90" s="103" t="s">
        <v>293</v>
      </c>
      <c r="Y90" s="76">
        <v>155</v>
      </c>
      <c r="AA90" s="269">
        <f t="shared" si="1"/>
        <v>100</v>
      </c>
    </row>
    <row r="91" spans="1:27" ht="266.25" customHeight="1">
      <c r="A91" s="72">
        <v>79</v>
      </c>
      <c r="B91" s="77" t="s">
        <v>92</v>
      </c>
      <c r="C91" s="76"/>
      <c r="D91" s="76"/>
      <c r="E91" s="76"/>
      <c r="F91" s="76" t="s">
        <v>375</v>
      </c>
      <c r="G91" s="77"/>
      <c r="H91" s="76"/>
      <c r="I91" s="76"/>
      <c r="J91" s="216"/>
      <c r="K91" s="76"/>
      <c r="L91" s="76"/>
      <c r="M91" s="76" t="s">
        <v>375</v>
      </c>
      <c r="N91" s="95" t="s">
        <v>919</v>
      </c>
      <c r="O91" s="76">
        <v>111</v>
      </c>
      <c r="P91" s="76">
        <v>111</v>
      </c>
      <c r="Q91" s="217">
        <v>1817</v>
      </c>
      <c r="R91" s="217">
        <v>1772</v>
      </c>
      <c r="S91" s="217">
        <v>810192</v>
      </c>
      <c r="T91" s="217">
        <v>828879</v>
      </c>
      <c r="U91" s="217">
        <v>1481</v>
      </c>
      <c r="V91" s="217">
        <v>1961</v>
      </c>
      <c r="W91" s="217">
        <v>1481</v>
      </c>
      <c r="X91" s="217">
        <v>1961</v>
      </c>
      <c r="Y91" s="217">
        <v>0</v>
      </c>
      <c r="AA91" s="269">
        <f t="shared" si="1"/>
        <v>100</v>
      </c>
    </row>
    <row r="92" spans="1:27" ht="56.25" customHeight="1">
      <c r="A92" s="89">
        <v>80</v>
      </c>
      <c r="B92" s="95" t="s">
        <v>93</v>
      </c>
      <c r="C92" s="107"/>
      <c r="D92" s="107"/>
      <c r="E92" s="78"/>
      <c r="F92" s="78"/>
      <c r="G92" s="83" t="s">
        <v>634</v>
      </c>
      <c r="H92" s="72" t="s">
        <v>253</v>
      </c>
      <c r="I92" s="72">
        <v>100</v>
      </c>
      <c r="J92" s="72">
        <v>100</v>
      </c>
      <c r="K92" s="72"/>
      <c r="L92" s="72"/>
      <c r="M92" s="72" t="s">
        <v>375</v>
      </c>
      <c r="N92" s="83" t="s">
        <v>635</v>
      </c>
      <c r="O92" s="72">
        <v>4</v>
      </c>
      <c r="P92" s="72">
        <v>4</v>
      </c>
      <c r="Q92" s="251">
        <v>9</v>
      </c>
      <c r="R92" s="251">
        <v>10</v>
      </c>
      <c r="S92" s="217">
        <v>10859</v>
      </c>
      <c r="T92" s="217">
        <v>11105</v>
      </c>
      <c r="U92" s="72">
        <v>16</v>
      </c>
      <c r="V92" s="72">
        <v>17</v>
      </c>
      <c r="W92" s="72">
        <v>16</v>
      </c>
      <c r="X92" s="72">
        <v>17</v>
      </c>
      <c r="Y92" s="72">
        <v>17</v>
      </c>
      <c r="AA92" s="269">
        <f t="shared" si="1"/>
        <v>100</v>
      </c>
    </row>
    <row r="93" spans="1:27" ht="47.25">
      <c r="A93" s="72">
        <v>81</v>
      </c>
      <c r="B93" s="77" t="s">
        <v>94</v>
      </c>
      <c r="C93" s="76"/>
      <c r="D93" s="76"/>
      <c r="E93" s="76"/>
      <c r="F93" s="76" t="s">
        <v>375</v>
      </c>
      <c r="G93" s="77"/>
      <c r="H93" s="76"/>
      <c r="I93" s="76"/>
      <c r="J93" s="216"/>
      <c r="K93" s="76"/>
      <c r="L93" s="76"/>
      <c r="M93" s="72" t="s">
        <v>375</v>
      </c>
      <c r="N93" s="77" t="s">
        <v>642</v>
      </c>
      <c r="O93" s="76">
        <v>6</v>
      </c>
      <c r="P93" s="76">
        <v>6</v>
      </c>
      <c r="Q93" s="217">
        <v>6</v>
      </c>
      <c r="R93" s="217">
        <v>6</v>
      </c>
      <c r="S93" s="217">
        <v>1689</v>
      </c>
      <c r="T93" s="217">
        <v>111221</v>
      </c>
      <c r="U93" s="217">
        <v>7</v>
      </c>
      <c r="V93" s="217">
        <v>8</v>
      </c>
      <c r="W93" s="217">
        <v>7</v>
      </c>
      <c r="X93" s="217">
        <v>8</v>
      </c>
      <c r="Y93" s="217">
        <v>6</v>
      </c>
      <c r="AA93" s="269">
        <f t="shared" si="1"/>
        <v>100</v>
      </c>
    </row>
    <row r="94" spans="1:27" ht="31.5">
      <c r="A94" s="89">
        <v>82</v>
      </c>
      <c r="B94" s="95" t="s">
        <v>95</v>
      </c>
      <c r="C94" s="107"/>
      <c r="D94" s="107"/>
      <c r="E94" s="78"/>
      <c r="F94" s="78" t="s">
        <v>375</v>
      </c>
      <c r="G94" s="82"/>
      <c r="H94" s="78"/>
      <c r="I94" s="78"/>
      <c r="J94" s="78"/>
      <c r="K94" s="78"/>
      <c r="L94" s="78"/>
      <c r="M94" s="78" t="s">
        <v>375</v>
      </c>
      <c r="N94" s="83" t="s">
        <v>636</v>
      </c>
      <c r="O94" s="72">
        <v>21</v>
      </c>
      <c r="P94" s="78">
        <v>2</v>
      </c>
      <c r="Q94" s="260">
        <v>2</v>
      </c>
      <c r="R94" s="260">
        <v>2</v>
      </c>
      <c r="S94" s="217">
        <v>3125</v>
      </c>
      <c r="T94" s="217">
        <v>3246</v>
      </c>
      <c r="U94" s="78">
        <v>2</v>
      </c>
      <c r="V94" s="78">
        <v>2</v>
      </c>
      <c r="W94" s="78">
        <v>2</v>
      </c>
      <c r="X94" s="78">
        <v>2</v>
      </c>
      <c r="Y94" s="78">
        <v>0</v>
      </c>
      <c r="AA94" s="269">
        <f t="shared" si="1"/>
        <v>9.5238095238095237</v>
      </c>
    </row>
    <row r="95" spans="1:27" ht="47.25">
      <c r="A95" s="90">
        <v>83</v>
      </c>
      <c r="B95" s="95" t="s">
        <v>125</v>
      </c>
      <c r="C95" s="89"/>
      <c r="D95" s="89"/>
      <c r="E95" s="103"/>
      <c r="F95" s="78" t="s">
        <v>375</v>
      </c>
      <c r="G95" s="83"/>
      <c r="H95" s="72"/>
      <c r="I95" s="72"/>
      <c r="J95" s="72"/>
      <c r="K95" s="72"/>
      <c r="L95" s="72"/>
      <c r="M95" s="72" t="s">
        <v>375</v>
      </c>
      <c r="N95" s="95" t="s">
        <v>637</v>
      </c>
      <c r="O95" s="72">
        <v>22</v>
      </c>
      <c r="P95" s="72">
        <v>21</v>
      </c>
      <c r="Q95" s="251">
        <v>87</v>
      </c>
      <c r="R95" s="251">
        <v>118</v>
      </c>
      <c r="S95" s="217">
        <v>67799</v>
      </c>
      <c r="T95" s="217">
        <v>105604</v>
      </c>
      <c r="U95" s="72">
        <v>90</v>
      </c>
      <c r="V95" s="72">
        <v>120</v>
      </c>
      <c r="W95" s="72">
        <v>48</v>
      </c>
      <c r="X95" s="72">
        <v>95</v>
      </c>
      <c r="Y95" s="72">
        <v>38</v>
      </c>
      <c r="AA95" s="269">
        <f t="shared" si="1"/>
        <v>95.454545454545453</v>
      </c>
    </row>
    <row r="96" spans="1:27" ht="15.75">
      <c r="A96" s="97">
        <v>84</v>
      </c>
      <c r="B96" s="173" t="s">
        <v>97</v>
      </c>
      <c r="C96" s="33"/>
      <c r="D96" s="33"/>
      <c r="E96" s="33"/>
      <c r="F96" s="33"/>
      <c r="G96" s="57"/>
      <c r="H96" s="33"/>
      <c r="I96" s="33"/>
      <c r="J96" s="218"/>
      <c r="K96" s="33"/>
      <c r="L96" s="33"/>
      <c r="M96" s="33"/>
      <c r="N96" s="248"/>
      <c r="O96" s="33"/>
      <c r="P96" s="33"/>
      <c r="Q96" s="33"/>
      <c r="R96" s="33"/>
      <c r="S96" s="219"/>
      <c r="T96" s="219"/>
      <c r="U96" s="219"/>
      <c r="V96" s="219"/>
      <c r="W96" s="219"/>
      <c r="X96" s="219"/>
      <c r="Y96" s="219"/>
      <c r="AA96" s="269" t="e">
        <f t="shared" si="1"/>
        <v>#DIV/0!</v>
      </c>
    </row>
    <row r="97" spans="1:27" ht="31.5">
      <c r="A97" s="89">
        <v>85</v>
      </c>
      <c r="B97" s="95" t="s">
        <v>98</v>
      </c>
      <c r="C97" s="107"/>
      <c r="D97" s="107"/>
      <c r="E97" s="72"/>
      <c r="F97" s="72" t="s">
        <v>375</v>
      </c>
      <c r="G97" s="83"/>
      <c r="H97" s="95"/>
      <c r="I97" s="95"/>
      <c r="J97" s="79"/>
      <c r="K97" s="79"/>
      <c r="L97" s="79"/>
      <c r="M97" s="72" t="s">
        <v>375</v>
      </c>
      <c r="N97" s="83" t="s">
        <v>643</v>
      </c>
      <c r="O97" s="72">
        <v>13</v>
      </c>
      <c r="P97" s="72">
        <v>13</v>
      </c>
      <c r="Q97" s="251">
        <v>34</v>
      </c>
      <c r="R97" s="251">
        <v>36</v>
      </c>
      <c r="S97" s="217">
        <v>44973</v>
      </c>
      <c r="T97" s="217">
        <v>46886</v>
      </c>
      <c r="U97" s="72">
        <v>52</v>
      </c>
      <c r="V97" s="72">
        <v>54</v>
      </c>
      <c r="W97" s="72">
        <v>52</v>
      </c>
      <c r="X97" s="72">
        <v>54</v>
      </c>
      <c r="Y97" s="72">
        <v>0</v>
      </c>
      <c r="AA97" s="269">
        <f t="shared" si="1"/>
        <v>100</v>
      </c>
    </row>
    <row r="98" spans="1:27" ht="21.75" customHeight="1"/>
    <row r="99" spans="1:27" hidden="1"/>
    <row r="100" spans="1:27" hidden="1">
      <c r="O100" s="253">
        <f>SUM(O13:O97)</f>
        <v>2059</v>
      </c>
      <c r="P100" s="253">
        <f>SUM(P13:P97)</f>
        <v>973</v>
      </c>
      <c r="Q100" s="253">
        <f>Q97+Q95+Q94+Q93+Q92+Q91+Q90+Q89+Q88+Q87+Q86+Q85+Q82+Q80+Q79+Q78+Q76+Q75+Q74+Q73+Q70+Q69+Q68+Q67+Q66+Q64+Q65+Q63+Q62+Q61+Q60+Q59+Q58+Q57+Q56+Q55+Q54+Q53+Q52+Q51+Q50+Q49+Q47+Q46+Q45+Q43+Q42+Q41+Q40+Q39+Q37+Q35+Q32+Q31+Q28+Q27+Q25+Q23+Q22+Q19+Q17+Q16+Q15</f>
        <v>4139</v>
      </c>
      <c r="R100" s="253">
        <f>R97+R95+R94+R93+R92+R91+R90+R89+R88+R87+R86+R85+R82+R80+R79+R78+R76+R75+R74+R73+R70+R69+R68+R67+R66+R64+R65+R63+R62+R61+R60+R59+R58+R57+R56+R55+R54+R53+R52+R51+R50+R49+R47+R46+R45+R43+R42+R41+R40+R39+R37+R35+R32+R31+R28+R27+R25+R23+R22+R19+R17+R16+R15</f>
        <v>4282</v>
      </c>
      <c r="S100" s="253">
        <f>S97+S95+S94+S93+S92+S91+S90+S89+S88+S87+S86+S85+S82+S80+S79+S78+S75+S74+S73+S70+S69+S68+S67+S66+S65+S64+S63+S62+S61+S60+S59+S58+S57+S56+S55+S54+S52+S51+S50+S47+S46+S45+S43+S42+S41+S40+S37+S35+S32+S31+S28+S27+S25+S23+S22+S19+S17+S16+S15</f>
        <v>1727878</v>
      </c>
      <c r="T100" s="253">
        <f>T97+T95+T94+T93+T92+T91+T90+T89+T88+T87+T86+T85+T82+T80+T79+T78+T75+T74+T73+T70+T69+T68+T67+T66+T65+T64+T63+T62+T61+T60+T59+T58+T57+T56+T55+T54+T52+T51+T50+T47+T46+T45+T43+T42+T41+T40+T37+T35+T32+T31+T28+T27+T25+T23+T22+T19+T17+T16+T15</f>
        <v>1870869</v>
      </c>
      <c r="U100" s="253">
        <f>U97+U95+U94+U93+U92+U91+U90+U89+U88+U87+U86+U85+U82+U80+U79+U78+U75+U74+U73+U70+U69+U68+U67+U66+U64+U63+U62+U61+U59+U58+U57+U56+U55+U54+U52+U51+U50+U47+U46+U45+U43+U42+U41+U40+U37+U35+U32+U28+U27+U25+U23+U22+U19+U17+U15+U16</f>
        <v>3992</v>
      </c>
      <c r="V100" s="253">
        <f>V97+V95+V94+V93+V92+V91+V90+V89+V88+V87+V86+V85+V82+V80+V79+V78+V75+V74+V73+V70+V69+V68+V67+V66+V64+V63+V62+V61+V59+V58+V57+V56+V55+V54+V52+V51+V50+V47+V46+V45+V43+V42+V41+V40+V37+V35+V32+V28+V27+V25+V23+V22+V19+V17+V16+V15</f>
        <v>4466</v>
      </c>
      <c r="W100" s="253">
        <f>W97+W95+W94+W93+W92+W91+W89+W88+W87+W86+W85+W82+W80+W79+W78+W75+W74+W73+W70+W69+W68+W67+W66+W64+W63+W61+W59+W58+W57+W56+W55+W54+W52+W51+W50+W47+W45+W42+W41+W40+W37+W35+W28+W27+W25+W23+W22+W19+W17+W16+W15</f>
        <v>2069</v>
      </c>
      <c r="X100" s="253">
        <f>X97+X95+X94+X93+X92+X91+X89+X88+X87+X86+X85+X82+X80+X79+X78+X75+X74+X73+X70+X69+X68+X67+X66+X64+X63+X61+X59+X58+X57+X56+X55+X54+X52+X51+X50+X47+X45+X42+X41+X40+X37+X35+X28+X27+X25+X23+X22+X19+X17+X16+X15</f>
        <v>2619</v>
      </c>
      <c r="Y100" s="253">
        <f>Y97+Y95+Y94+Y93+Y92+Y91+Y90+Y89+Y88+Y87+Y85+Y82+Y80+Y79+Y78+Y75+Y74+Y73+Y70+Y69+Y68+Y67+Y66+Y64+Y63+Y61+Y59+Y57+Y56+Y55+Y54+Y51+Y50+Y47+Y45+Y42+Y41+Y37+Y35+Y28+Y27+Y25+Y23+Y22+Y19+Y17+Y16+Y15</f>
        <v>577</v>
      </c>
    </row>
    <row r="101" spans="1:27" ht="21.75" hidden="1" customHeight="1">
      <c r="A101" s="20"/>
      <c r="B101" s="610"/>
      <c r="C101" s="610"/>
      <c r="D101" s="610"/>
      <c r="E101" s="610"/>
      <c r="F101" s="610"/>
      <c r="G101" s="610"/>
      <c r="H101" s="610"/>
      <c r="I101" s="610"/>
      <c r="J101" s="610"/>
      <c r="K101" s="21"/>
      <c r="L101" s="21"/>
      <c r="M101" s="22"/>
      <c r="R101" s="533">
        <f>R100/Q100*100</f>
        <v>103.45494080695821</v>
      </c>
      <c r="S101" s="533"/>
      <c r="T101" s="533">
        <f>T100/S100*100</f>
        <v>108.2755263971183</v>
      </c>
      <c r="U101" s="533"/>
      <c r="V101" s="533"/>
      <c r="W101" s="533">
        <f>W100/U100*100</f>
        <v>51.828657314629254</v>
      </c>
      <c r="X101" s="533">
        <f>X100/V100*100</f>
        <v>58.643081056874159</v>
      </c>
      <c r="Y101" s="533">
        <f>Y100/V100*100</f>
        <v>12.919838781907748</v>
      </c>
    </row>
    <row r="102" spans="1:27">
      <c r="A102" s="10"/>
      <c r="B102" s="115"/>
    </row>
  </sheetData>
  <autoFilter ref="A12:Y97"/>
  <mergeCells count="30">
    <mergeCell ref="B101:J101"/>
    <mergeCell ref="W8:X10"/>
    <mergeCell ref="Y8:Y11"/>
    <mergeCell ref="F9:J9"/>
    <mergeCell ref="F10:F11"/>
    <mergeCell ref="G10:J10"/>
    <mergeCell ref="K10:K11"/>
    <mergeCell ref="L10:L11"/>
    <mergeCell ref="M10:M11"/>
    <mergeCell ref="E6:J6"/>
    <mergeCell ref="E7:J7"/>
    <mergeCell ref="E8:E11"/>
    <mergeCell ref="F8:J8"/>
    <mergeCell ref="U8:V10"/>
    <mergeCell ref="A1:Y1"/>
    <mergeCell ref="A2:A11"/>
    <mergeCell ref="B2:B11"/>
    <mergeCell ref="C2:Y2"/>
    <mergeCell ref="C3:Y3"/>
    <mergeCell ref="C4:Y4"/>
    <mergeCell ref="C5:J5"/>
    <mergeCell ref="K5:M9"/>
    <mergeCell ref="N5:N11"/>
    <mergeCell ref="O5:O11"/>
    <mergeCell ref="P5:P11"/>
    <mergeCell ref="Q5:R10"/>
    <mergeCell ref="S5:T10"/>
    <mergeCell ref="U5:Y7"/>
    <mergeCell ref="C6:C11"/>
    <mergeCell ref="D6:D11"/>
  </mergeCells>
  <pageMargins left="0.7" right="0.7" top="0.75" bottom="0.75" header="0.3" footer="0.3"/>
  <pageSetup paperSize="9" firstPageNumber="214748364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zoomScale="60" zoomScaleNormal="60" workbookViewId="0">
      <pane xSplit="7" ySplit="16" topLeftCell="H17" activePane="bottomRight" state="frozen"/>
      <selection pane="topRight" activeCell="H1" sqref="H1"/>
      <selection pane="bottomLeft" activeCell="A17" sqref="A17"/>
      <selection pane="bottomRight" activeCell="H85" sqref="H85"/>
    </sheetView>
  </sheetViews>
  <sheetFormatPr defaultRowHeight="15"/>
  <cols>
    <col min="1" max="1" width="5.42578125" style="42" customWidth="1"/>
    <col min="2" max="2" width="37.85546875" style="41" customWidth="1"/>
    <col min="3" max="3" width="5.28515625" style="46" customWidth="1"/>
    <col min="4" max="4" width="5.140625" style="46" customWidth="1"/>
    <col min="5" max="5" width="85.7109375" style="46" customWidth="1"/>
    <col min="6" max="6" width="11.85546875" style="46" customWidth="1"/>
    <col min="7" max="7" width="14" style="46" customWidth="1"/>
    <col min="8" max="8" width="14.140625" style="46" customWidth="1"/>
    <col min="9" max="9" width="6.7109375" style="46" customWidth="1"/>
    <col min="10" max="10" width="51.140625" style="46" customWidth="1"/>
    <col min="11" max="11" width="88.28515625" style="138" customWidth="1"/>
    <col min="12" max="12" width="19.5703125" style="46" customWidth="1"/>
    <col min="13" max="13" width="30.85546875" style="46" customWidth="1"/>
    <col min="14" max="14" width="30.85546875" style="350" customWidth="1"/>
    <col min="15" max="15" width="45.7109375" customWidth="1"/>
    <col min="16" max="16" width="48" customWidth="1"/>
  </cols>
  <sheetData>
    <row r="1" spans="1:16" ht="18.75">
      <c r="A1" s="612" t="s">
        <v>0</v>
      </c>
      <c r="B1" s="613"/>
      <c r="C1" s="613"/>
      <c r="D1" s="613"/>
      <c r="E1" s="613"/>
      <c r="F1" s="47"/>
      <c r="G1" s="47"/>
      <c r="H1" s="47"/>
      <c r="I1" s="47"/>
      <c r="J1" s="47"/>
      <c r="K1" s="137"/>
      <c r="L1" s="47"/>
    </row>
    <row r="2" spans="1:16" ht="15.75" customHeight="1">
      <c r="A2" s="601" t="s">
        <v>1</v>
      </c>
      <c r="B2" s="601" t="s">
        <v>2</v>
      </c>
      <c r="C2" s="587" t="s">
        <v>245</v>
      </c>
      <c r="D2" s="587"/>
      <c r="E2" s="587"/>
      <c r="F2" s="587"/>
      <c r="G2" s="587"/>
      <c r="H2" s="587"/>
      <c r="I2" s="587"/>
      <c r="J2" s="587"/>
      <c r="K2" s="587"/>
      <c r="L2" s="587"/>
      <c r="M2" s="587"/>
      <c r="N2" s="587"/>
    </row>
    <row r="3" spans="1:16" ht="36" customHeight="1">
      <c r="A3" s="601"/>
      <c r="B3" s="601"/>
      <c r="C3" s="587" t="s">
        <v>1456</v>
      </c>
      <c r="D3" s="587"/>
      <c r="E3" s="587"/>
      <c r="F3" s="587"/>
      <c r="G3" s="587"/>
      <c r="H3" s="587"/>
      <c r="I3" s="587"/>
      <c r="J3" s="587"/>
      <c r="K3" s="587"/>
      <c r="L3" s="587"/>
      <c r="M3" s="587"/>
      <c r="N3" s="587"/>
    </row>
    <row r="4" spans="1:16" ht="36" customHeight="1">
      <c r="A4" s="601"/>
      <c r="B4" s="601"/>
      <c r="C4" s="722" t="s">
        <v>256</v>
      </c>
      <c r="D4" s="722"/>
      <c r="E4" s="722"/>
      <c r="F4" s="722"/>
      <c r="G4" s="722"/>
      <c r="H4" s="722"/>
      <c r="I4" s="722"/>
      <c r="J4" s="722"/>
      <c r="K4" s="722"/>
      <c r="L4" s="722"/>
      <c r="M4" s="722"/>
      <c r="N4" s="722"/>
    </row>
    <row r="5" spans="1:16" ht="51" customHeight="1">
      <c r="A5" s="601"/>
      <c r="B5" s="601"/>
      <c r="C5" s="705" t="s">
        <v>111</v>
      </c>
      <c r="D5" s="705"/>
      <c r="E5" s="705"/>
      <c r="F5" s="705"/>
      <c r="G5" s="705"/>
      <c r="H5" s="705"/>
      <c r="I5" s="723" t="s">
        <v>154</v>
      </c>
      <c r="J5" s="723"/>
      <c r="K5" s="724"/>
      <c r="L5" s="706" t="s">
        <v>257</v>
      </c>
      <c r="M5" s="706"/>
      <c r="N5" s="725" t="s">
        <v>258</v>
      </c>
    </row>
    <row r="6" spans="1:16" ht="21" customHeight="1">
      <c r="A6" s="601"/>
      <c r="B6" s="601"/>
      <c r="C6" s="706" t="s">
        <v>8</v>
      </c>
      <c r="D6" s="728" t="s">
        <v>9</v>
      </c>
      <c r="E6" s="729"/>
      <c r="F6" s="729"/>
      <c r="G6" s="729"/>
      <c r="H6" s="730"/>
      <c r="I6" s="706" t="s">
        <v>8</v>
      </c>
      <c r="J6" s="711" t="s">
        <v>10</v>
      </c>
      <c r="K6" s="38" t="s">
        <v>9</v>
      </c>
      <c r="L6" s="710" t="s">
        <v>191</v>
      </c>
      <c r="M6" s="710" t="s">
        <v>1523</v>
      </c>
      <c r="N6" s="726"/>
    </row>
    <row r="7" spans="1:16" ht="32.25" customHeight="1">
      <c r="A7" s="601"/>
      <c r="B7" s="601"/>
      <c r="C7" s="706"/>
      <c r="D7" s="705" t="s">
        <v>115</v>
      </c>
      <c r="E7" s="705"/>
      <c r="F7" s="705"/>
      <c r="G7" s="705"/>
      <c r="H7" s="705"/>
      <c r="I7" s="706"/>
      <c r="J7" s="731"/>
      <c r="K7" s="734" t="s">
        <v>248</v>
      </c>
      <c r="L7" s="710"/>
      <c r="M7" s="710"/>
      <c r="N7" s="726"/>
    </row>
    <row r="8" spans="1:16" ht="15.75" customHeight="1">
      <c r="A8" s="601"/>
      <c r="B8" s="601"/>
      <c r="C8" s="706"/>
      <c r="D8" s="706" t="s">
        <v>8</v>
      </c>
      <c r="E8" s="705" t="s">
        <v>9</v>
      </c>
      <c r="F8" s="705"/>
      <c r="G8" s="705"/>
      <c r="H8" s="705"/>
      <c r="I8" s="706"/>
      <c r="J8" s="731"/>
      <c r="K8" s="735"/>
      <c r="L8" s="710"/>
      <c r="M8" s="710"/>
      <c r="N8" s="726"/>
    </row>
    <row r="9" spans="1:16" ht="112.5" customHeight="1">
      <c r="A9" s="601"/>
      <c r="B9" s="601"/>
      <c r="C9" s="706"/>
      <c r="D9" s="706"/>
      <c r="E9" s="572" t="s">
        <v>116</v>
      </c>
      <c r="F9" s="572" t="s">
        <v>117</v>
      </c>
      <c r="G9" s="572" t="s">
        <v>186</v>
      </c>
      <c r="H9" s="572" t="s">
        <v>187</v>
      </c>
      <c r="I9" s="706"/>
      <c r="J9" s="712"/>
      <c r="K9" s="736"/>
      <c r="L9" s="710"/>
      <c r="M9" s="710"/>
      <c r="N9" s="727"/>
    </row>
    <row r="10" spans="1:16" s="121" customFormat="1" ht="15.75">
      <c r="A10" s="445">
        <v>1</v>
      </c>
      <c r="B10" s="445">
        <v>2</v>
      </c>
      <c r="C10" s="445">
        <v>3</v>
      </c>
      <c r="D10" s="445">
        <v>4</v>
      </c>
      <c r="E10" s="445">
        <v>5</v>
      </c>
      <c r="F10" s="445">
        <v>6</v>
      </c>
      <c r="G10" s="445">
        <v>7</v>
      </c>
      <c r="H10" s="445">
        <v>8</v>
      </c>
      <c r="I10" s="445">
        <v>9</v>
      </c>
      <c r="J10" s="442">
        <v>10</v>
      </c>
      <c r="K10" s="442">
        <v>11</v>
      </c>
      <c r="L10" s="445">
        <v>12</v>
      </c>
      <c r="M10" s="445">
        <v>13</v>
      </c>
      <c r="N10" s="508">
        <v>14</v>
      </c>
    </row>
    <row r="11" spans="1:16" ht="15.75">
      <c r="A11" s="453">
        <v>1</v>
      </c>
      <c r="B11" s="57" t="s">
        <v>13</v>
      </c>
      <c r="C11" s="33"/>
      <c r="D11" s="33"/>
      <c r="E11" s="33"/>
      <c r="F11" s="33"/>
      <c r="G11" s="33"/>
      <c r="H11" s="33"/>
      <c r="I11" s="33"/>
      <c r="J11" s="33"/>
      <c r="K11" s="57"/>
      <c r="L11" s="33"/>
      <c r="M11" s="38"/>
      <c r="N11" s="351"/>
    </row>
    <row r="12" spans="1:16" ht="78.75">
      <c r="A12" s="72">
        <v>2</v>
      </c>
      <c r="B12" s="77" t="s">
        <v>14</v>
      </c>
      <c r="C12" s="60"/>
      <c r="D12" s="60"/>
      <c r="E12" s="60"/>
      <c r="F12" s="60"/>
      <c r="G12" s="60"/>
      <c r="H12" s="60"/>
      <c r="I12" s="451"/>
      <c r="J12" s="451"/>
      <c r="K12" s="176" t="s">
        <v>1158</v>
      </c>
      <c r="L12" s="204">
        <v>51</v>
      </c>
      <c r="M12" s="118">
        <v>51</v>
      </c>
      <c r="N12" s="351"/>
      <c r="O12" s="732" t="s">
        <v>823</v>
      </c>
      <c r="P12" s="733"/>
    </row>
    <row r="13" spans="1:16" ht="15.75">
      <c r="A13" s="72">
        <v>3</v>
      </c>
      <c r="B13" s="77" t="s">
        <v>15</v>
      </c>
      <c r="C13" s="451" t="s">
        <v>375</v>
      </c>
      <c r="D13" s="451"/>
      <c r="E13" s="451"/>
      <c r="F13" s="451"/>
      <c r="G13" s="451"/>
      <c r="H13" s="451"/>
      <c r="I13" s="451" t="s">
        <v>375</v>
      </c>
      <c r="J13" s="451"/>
      <c r="K13" s="77"/>
      <c r="L13" s="451">
        <v>13</v>
      </c>
      <c r="M13" s="78">
        <v>0</v>
      </c>
      <c r="N13" s="345">
        <f>M13/L13*100</f>
        <v>0</v>
      </c>
    </row>
    <row r="14" spans="1:16" ht="15.75">
      <c r="A14" s="72">
        <v>4</v>
      </c>
      <c r="B14" s="77" t="s">
        <v>16</v>
      </c>
      <c r="C14" s="60"/>
      <c r="D14" s="60"/>
      <c r="E14" s="60"/>
      <c r="F14" s="60"/>
      <c r="G14" s="60"/>
      <c r="H14" s="60"/>
      <c r="I14" s="451"/>
      <c r="J14" s="451"/>
      <c r="K14" s="77" t="s">
        <v>1176</v>
      </c>
      <c r="L14" s="451">
        <v>3</v>
      </c>
      <c r="M14" s="78">
        <v>3</v>
      </c>
      <c r="N14" s="345">
        <f t="shared" ref="N14:N17" si="0">M14/L14*100</f>
        <v>100</v>
      </c>
    </row>
    <row r="15" spans="1:16" ht="31.5">
      <c r="A15" s="72">
        <v>5</v>
      </c>
      <c r="B15" s="77" t="s">
        <v>17</v>
      </c>
      <c r="C15" s="530" t="s">
        <v>375</v>
      </c>
      <c r="D15" s="451"/>
      <c r="E15" s="451"/>
      <c r="F15" s="451"/>
      <c r="G15" s="451"/>
      <c r="H15" s="451"/>
      <c r="I15" s="451"/>
      <c r="J15" s="451"/>
      <c r="K15" s="83" t="s">
        <v>1180</v>
      </c>
      <c r="L15" s="451">
        <v>27</v>
      </c>
      <c r="M15" s="451">
        <v>1</v>
      </c>
      <c r="N15" s="345">
        <f t="shared" si="0"/>
        <v>3.7037037037037033</v>
      </c>
    </row>
    <row r="16" spans="1:16" ht="15.75">
      <c r="A16" s="72">
        <v>6</v>
      </c>
      <c r="B16" s="77" t="s">
        <v>18</v>
      </c>
      <c r="C16" s="530" t="s">
        <v>375</v>
      </c>
      <c r="D16" s="451"/>
      <c r="E16" s="451"/>
      <c r="F16" s="451"/>
      <c r="G16" s="451"/>
      <c r="H16" s="451"/>
      <c r="I16" s="451" t="s">
        <v>375</v>
      </c>
      <c r="J16" s="451"/>
      <c r="K16" s="77"/>
      <c r="L16" s="451">
        <v>5</v>
      </c>
      <c r="M16" s="78">
        <v>1</v>
      </c>
      <c r="N16" s="345">
        <f t="shared" si="0"/>
        <v>20</v>
      </c>
    </row>
    <row r="17" spans="1:14" ht="63">
      <c r="A17" s="72">
        <v>7</v>
      </c>
      <c r="B17" s="77" t="s">
        <v>19</v>
      </c>
      <c r="C17" s="60"/>
      <c r="D17" s="60"/>
      <c r="E17" s="176" t="s">
        <v>425</v>
      </c>
      <c r="F17" s="451" t="s">
        <v>253</v>
      </c>
      <c r="G17" s="451">
        <v>10</v>
      </c>
      <c r="H17" s="451">
        <v>21.9</v>
      </c>
      <c r="I17" s="451"/>
      <c r="J17" s="451"/>
      <c r="K17" s="83" t="s">
        <v>1464</v>
      </c>
      <c r="L17" s="451">
        <v>32</v>
      </c>
      <c r="M17" s="451">
        <v>7</v>
      </c>
      <c r="N17" s="345">
        <f t="shared" si="0"/>
        <v>21.875</v>
      </c>
    </row>
    <row r="18" spans="1:14" ht="15.75">
      <c r="A18" s="453">
        <v>8</v>
      </c>
      <c r="B18" s="57" t="s">
        <v>20</v>
      </c>
      <c r="C18" s="33"/>
      <c r="D18" s="33"/>
      <c r="E18" s="33"/>
      <c r="F18" s="33"/>
      <c r="G18" s="33"/>
      <c r="H18" s="33"/>
      <c r="I18" s="33"/>
      <c r="J18" s="33"/>
      <c r="K18" s="57"/>
      <c r="L18" s="33"/>
      <c r="M18" s="38"/>
      <c r="N18" s="351"/>
    </row>
    <row r="19" spans="1:14" ht="15.75">
      <c r="A19" s="453">
        <v>9</v>
      </c>
      <c r="B19" s="57" t="s">
        <v>21</v>
      </c>
      <c r="C19" s="33"/>
      <c r="D19" s="33"/>
      <c r="E19" s="33"/>
      <c r="F19" s="33"/>
      <c r="G19" s="33"/>
      <c r="H19" s="33"/>
      <c r="I19" s="33"/>
      <c r="J19" s="33"/>
      <c r="K19" s="57"/>
      <c r="L19" s="33"/>
      <c r="M19" s="38"/>
      <c r="N19" s="351"/>
    </row>
    <row r="20" spans="1:14" ht="15.75">
      <c r="A20" s="72">
        <v>10</v>
      </c>
      <c r="B20" s="77" t="s">
        <v>22</v>
      </c>
      <c r="C20" s="530" t="s">
        <v>375</v>
      </c>
      <c r="D20" s="451"/>
      <c r="E20" s="451"/>
      <c r="F20" s="451"/>
      <c r="G20" s="451"/>
      <c r="H20" s="451"/>
      <c r="I20" s="60"/>
      <c r="J20" s="60"/>
      <c r="K20" s="61"/>
      <c r="L20" s="60"/>
      <c r="M20" s="62"/>
      <c r="N20" s="351"/>
    </row>
    <row r="21" spans="1:14" ht="15.75">
      <c r="A21" s="72">
        <v>11</v>
      </c>
      <c r="B21" s="77" t="s">
        <v>23</v>
      </c>
      <c r="C21" s="530" t="s">
        <v>375</v>
      </c>
      <c r="D21" s="451"/>
      <c r="E21" s="451"/>
      <c r="F21" s="451"/>
      <c r="G21" s="451"/>
      <c r="H21" s="451"/>
      <c r="I21" s="60"/>
      <c r="J21" s="60"/>
      <c r="K21" s="61"/>
      <c r="L21" s="451">
        <v>5</v>
      </c>
      <c r="M21" s="451">
        <v>5</v>
      </c>
      <c r="N21" s="345">
        <f>M21/L21*100</f>
        <v>100</v>
      </c>
    </row>
    <row r="22" spans="1:14" ht="15.75">
      <c r="A22" s="453">
        <v>12</v>
      </c>
      <c r="B22" s="57" t="s">
        <v>24</v>
      </c>
      <c r="C22" s="33"/>
      <c r="D22" s="33"/>
      <c r="E22" s="33"/>
      <c r="F22" s="33"/>
      <c r="G22" s="33"/>
      <c r="H22" s="33"/>
      <c r="I22" s="33"/>
      <c r="J22" s="33"/>
      <c r="K22" s="57"/>
      <c r="L22" s="33"/>
      <c r="M22" s="38"/>
      <c r="N22" s="351"/>
    </row>
    <row r="23" spans="1:14" ht="110.25">
      <c r="A23" s="72">
        <v>13</v>
      </c>
      <c r="B23" s="77" t="s">
        <v>25</v>
      </c>
      <c r="C23" s="451"/>
      <c r="D23" s="451"/>
      <c r="E23" s="83" t="s">
        <v>1177</v>
      </c>
      <c r="F23" s="403" t="s">
        <v>253</v>
      </c>
      <c r="G23" s="456">
        <v>0.2</v>
      </c>
      <c r="H23" s="456">
        <v>0.25</v>
      </c>
      <c r="I23" s="451"/>
      <c r="J23" s="451"/>
      <c r="K23" s="83" t="s">
        <v>741</v>
      </c>
      <c r="L23" s="451">
        <v>8</v>
      </c>
      <c r="M23" s="451">
        <v>2</v>
      </c>
      <c r="N23" s="345">
        <f>M23/L23*100</f>
        <v>25</v>
      </c>
    </row>
    <row r="24" spans="1:14" ht="15.75">
      <c r="A24" s="453">
        <v>14</v>
      </c>
      <c r="B24" s="57" t="s">
        <v>26</v>
      </c>
      <c r="C24" s="33"/>
      <c r="D24" s="33"/>
      <c r="E24" s="33"/>
      <c r="F24" s="33"/>
      <c r="G24" s="33"/>
      <c r="H24" s="33"/>
      <c r="I24" s="33"/>
      <c r="J24" s="33"/>
      <c r="K24" s="57"/>
      <c r="L24" s="33"/>
      <c r="M24" s="38"/>
      <c r="N24" s="351"/>
    </row>
    <row r="25" spans="1:14" ht="15.75">
      <c r="A25" s="72">
        <v>15</v>
      </c>
      <c r="B25" s="77" t="s">
        <v>27</v>
      </c>
      <c r="C25" s="451" t="s">
        <v>375</v>
      </c>
      <c r="D25" s="451"/>
      <c r="E25" s="451"/>
      <c r="F25" s="451"/>
      <c r="G25" s="451"/>
      <c r="H25" s="451"/>
      <c r="I25" s="451" t="s">
        <v>375</v>
      </c>
      <c r="J25" s="451"/>
      <c r="K25" s="77"/>
      <c r="L25" s="60"/>
      <c r="M25" s="62"/>
      <c r="N25" s="351"/>
    </row>
    <row r="26" spans="1:14" ht="110.25">
      <c r="A26" s="72">
        <v>16</v>
      </c>
      <c r="B26" s="77" t="s">
        <v>28</v>
      </c>
      <c r="C26" s="451"/>
      <c r="D26" s="451"/>
      <c r="E26" s="77" t="s">
        <v>1181</v>
      </c>
      <c r="F26" s="451" t="s">
        <v>253</v>
      </c>
      <c r="G26" s="451" t="s">
        <v>1178</v>
      </c>
      <c r="H26" s="326">
        <v>0.8</v>
      </c>
      <c r="I26" s="451" t="s">
        <v>375</v>
      </c>
      <c r="J26" s="451"/>
      <c r="K26" s="77"/>
      <c r="L26" s="451">
        <v>5</v>
      </c>
      <c r="M26" s="451">
        <v>4</v>
      </c>
      <c r="N26" s="345">
        <f>M26/L26*100</f>
        <v>80</v>
      </c>
    </row>
    <row r="27" spans="1:14" ht="15.75">
      <c r="A27" s="453">
        <v>17</v>
      </c>
      <c r="B27" s="57" t="s">
        <v>29</v>
      </c>
      <c r="C27" s="33"/>
      <c r="D27" s="33"/>
      <c r="E27" s="33"/>
      <c r="F27" s="33"/>
      <c r="G27" s="33"/>
      <c r="H27" s="33"/>
      <c r="I27" s="33"/>
      <c r="J27" s="33"/>
      <c r="K27" s="57"/>
      <c r="L27" s="33"/>
      <c r="M27" s="38"/>
      <c r="N27" s="351"/>
    </row>
    <row r="28" spans="1:14" ht="15.75">
      <c r="A28" s="453">
        <v>18</v>
      </c>
      <c r="B28" s="57" t="s">
        <v>30</v>
      </c>
      <c r="C28" s="33"/>
      <c r="D28" s="33"/>
      <c r="E28" s="33"/>
      <c r="F28" s="33"/>
      <c r="G28" s="33"/>
      <c r="H28" s="33"/>
      <c r="I28" s="33"/>
      <c r="J28" s="33"/>
      <c r="K28" s="57"/>
      <c r="L28" s="33"/>
      <c r="M28" s="38"/>
      <c r="N28" s="351"/>
    </row>
    <row r="29" spans="1:14" ht="61.5" customHeight="1">
      <c r="A29" s="72">
        <v>19</v>
      </c>
      <c r="B29" s="77" t="s">
        <v>31</v>
      </c>
      <c r="C29" s="451"/>
      <c r="D29" s="451"/>
      <c r="E29" s="77" t="s">
        <v>1164</v>
      </c>
      <c r="F29" s="60" t="s">
        <v>293</v>
      </c>
      <c r="G29" s="60" t="s">
        <v>293</v>
      </c>
      <c r="H29" s="60" t="s">
        <v>293</v>
      </c>
      <c r="I29" s="451" t="s">
        <v>375</v>
      </c>
      <c r="J29" s="451"/>
      <c r="K29" s="77"/>
      <c r="L29" s="451">
        <v>7</v>
      </c>
      <c r="M29" s="54" t="s">
        <v>376</v>
      </c>
      <c r="N29" s="351"/>
    </row>
    <row r="30" spans="1:14" ht="78.75">
      <c r="A30" s="72">
        <v>20</v>
      </c>
      <c r="B30" s="77" t="s">
        <v>32</v>
      </c>
      <c r="C30" s="451"/>
      <c r="D30" s="451"/>
      <c r="E30" s="83" t="s">
        <v>1458</v>
      </c>
      <c r="F30" s="72" t="s">
        <v>460</v>
      </c>
      <c r="G30" s="72" t="s">
        <v>1166</v>
      </c>
      <c r="H30" s="54">
        <v>0</v>
      </c>
      <c r="I30" s="451" t="s">
        <v>375</v>
      </c>
      <c r="J30" s="451"/>
      <c r="K30" s="77"/>
      <c r="L30" s="451">
        <v>40</v>
      </c>
      <c r="M30" s="60">
        <v>6</v>
      </c>
      <c r="N30" s="345">
        <f>M30/L30*100</f>
        <v>15</v>
      </c>
    </row>
    <row r="31" spans="1:14" ht="78.75">
      <c r="A31" s="72">
        <v>21</v>
      </c>
      <c r="B31" s="77" t="s">
        <v>33</v>
      </c>
      <c r="C31" s="451"/>
      <c r="D31" s="451"/>
      <c r="E31" s="433" t="s">
        <v>1179</v>
      </c>
      <c r="F31" s="451" t="s">
        <v>253</v>
      </c>
      <c r="G31" s="60">
        <v>0</v>
      </c>
      <c r="H31" s="60">
        <v>0</v>
      </c>
      <c r="I31" s="451" t="s">
        <v>375</v>
      </c>
      <c r="J31" s="72"/>
      <c r="K31" s="83"/>
      <c r="L31" s="451">
        <v>14</v>
      </c>
      <c r="M31" s="60"/>
      <c r="N31" s="476"/>
    </row>
    <row r="32" spans="1:14" ht="15.75">
      <c r="A32" s="72">
        <v>22</v>
      </c>
      <c r="B32" s="77" t="s">
        <v>34</v>
      </c>
      <c r="C32" s="451" t="s">
        <v>375</v>
      </c>
      <c r="D32" s="451"/>
      <c r="E32" s="451"/>
      <c r="F32" s="451"/>
      <c r="G32" s="451"/>
      <c r="H32" s="451"/>
      <c r="I32" s="451" t="s">
        <v>375</v>
      </c>
      <c r="J32" s="451"/>
      <c r="K32" s="77"/>
      <c r="L32" s="60"/>
      <c r="M32" s="62"/>
      <c r="N32" s="351"/>
    </row>
    <row r="33" spans="1:14" ht="47.25">
      <c r="A33" s="72">
        <v>23</v>
      </c>
      <c r="B33" s="77" t="s">
        <v>35</v>
      </c>
      <c r="C33" s="451" t="s">
        <v>375</v>
      </c>
      <c r="D33" s="451"/>
      <c r="E33" s="451"/>
      <c r="F33" s="451"/>
      <c r="G33" s="451"/>
      <c r="H33" s="451"/>
      <c r="I33" s="451"/>
      <c r="J33" s="446"/>
      <c r="K33" s="130" t="s">
        <v>259</v>
      </c>
      <c r="L33" s="232">
        <v>13</v>
      </c>
      <c r="M33" s="78">
        <v>10</v>
      </c>
      <c r="N33" s="345">
        <f>M33/L33*100</f>
        <v>76.923076923076934</v>
      </c>
    </row>
    <row r="34" spans="1:14" ht="15.75">
      <c r="A34" s="54">
        <v>24</v>
      </c>
      <c r="B34" s="130" t="s">
        <v>37</v>
      </c>
      <c r="C34" s="54"/>
      <c r="D34" s="54"/>
      <c r="E34" s="54"/>
      <c r="F34" s="54"/>
      <c r="G34" s="54"/>
      <c r="H34" s="54"/>
      <c r="I34" s="54"/>
      <c r="J34" s="54"/>
      <c r="K34" s="517"/>
      <c r="L34" s="54"/>
      <c r="M34" s="62"/>
      <c r="N34" s="351"/>
    </row>
    <row r="35" spans="1:14" ht="110.25">
      <c r="A35" s="72">
        <v>25</v>
      </c>
      <c r="B35" s="77" t="s">
        <v>38</v>
      </c>
      <c r="C35" s="72"/>
      <c r="D35" s="72"/>
      <c r="E35" s="209" t="s">
        <v>1182</v>
      </c>
      <c r="F35" s="403" t="s">
        <v>253</v>
      </c>
      <c r="G35" s="543">
        <v>0</v>
      </c>
      <c r="H35" s="543">
        <v>0</v>
      </c>
      <c r="I35" s="403" t="s">
        <v>375</v>
      </c>
      <c r="J35" s="403"/>
      <c r="K35" s="209"/>
      <c r="L35" s="403">
        <v>15</v>
      </c>
      <c r="M35" s="403">
        <v>1</v>
      </c>
      <c r="N35" s="345">
        <f>M35/L35*100</f>
        <v>6.666666666666667</v>
      </c>
    </row>
    <row r="36" spans="1:14" ht="15.75">
      <c r="A36" s="72">
        <v>26</v>
      </c>
      <c r="B36" s="77" t="s">
        <v>39</v>
      </c>
      <c r="C36" s="451" t="s">
        <v>375</v>
      </c>
      <c r="D36" s="451"/>
      <c r="E36" s="451"/>
      <c r="F36" s="451"/>
      <c r="G36" s="451"/>
      <c r="H36" s="451"/>
      <c r="I36" s="451" t="s">
        <v>375</v>
      </c>
      <c r="J36" s="451"/>
      <c r="K36" s="77"/>
      <c r="L36" s="60"/>
      <c r="M36" s="62"/>
      <c r="N36" s="351"/>
    </row>
    <row r="37" spans="1:14" ht="15.75">
      <c r="A37" s="54">
        <v>27</v>
      </c>
      <c r="B37" s="61" t="s">
        <v>40</v>
      </c>
      <c r="C37" s="60"/>
      <c r="D37" s="60"/>
      <c r="E37" s="60"/>
      <c r="F37" s="60"/>
      <c r="G37" s="60"/>
      <c r="H37" s="60"/>
      <c r="I37" s="60"/>
      <c r="J37" s="60"/>
      <c r="K37" s="61"/>
      <c r="L37" s="60"/>
      <c r="M37" s="62"/>
      <c r="N37" s="351"/>
    </row>
    <row r="38" spans="1:14" ht="15.75">
      <c r="A38" s="54">
        <v>28</v>
      </c>
      <c r="B38" s="61" t="s">
        <v>41</v>
      </c>
      <c r="C38" s="60"/>
      <c r="D38" s="60"/>
      <c r="E38" s="60"/>
      <c r="F38" s="60"/>
      <c r="G38" s="60"/>
      <c r="H38" s="60"/>
      <c r="I38" s="60"/>
      <c r="J38" s="60"/>
      <c r="K38" s="61"/>
      <c r="L38" s="60"/>
      <c r="M38" s="62"/>
      <c r="N38" s="351"/>
    </row>
    <row r="39" spans="1:14" ht="15.75">
      <c r="A39" s="72">
        <v>29</v>
      </c>
      <c r="B39" s="77" t="s">
        <v>42</v>
      </c>
      <c r="C39" s="149" t="s">
        <v>375</v>
      </c>
      <c r="D39" s="149"/>
      <c r="E39" s="149"/>
      <c r="F39" s="149"/>
      <c r="G39" s="149"/>
      <c r="H39" s="149"/>
      <c r="I39" s="451" t="s">
        <v>375</v>
      </c>
      <c r="J39" s="451"/>
      <c r="K39" s="77"/>
      <c r="L39" s="451">
        <v>78</v>
      </c>
      <c r="M39" s="78">
        <v>0</v>
      </c>
      <c r="N39" s="345">
        <f t="shared" ref="N39:N41" si="1">M39/L39*100</f>
        <v>0</v>
      </c>
    </row>
    <row r="40" spans="1:14" ht="15.75">
      <c r="A40" s="72">
        <v>30</v>
      </c>
      <c r="B40" s="77" t="s">
        <v>43</v>
      </c>
      <c r="C40" s="451"/>
      <c r="D40" s="451" t="s">
        <v>375</v>
      </c>
      <c r="E40" s="451"/>
      <c r="F40" s="451"/>
      <c r="G40" s="451"/>
      <c r="H40" s="451"/>
      <c r="I40" s="451"/>
      <c r="J40" s="451"/>
      <c r="K40" s="77" t="s">
        <v>1451</v>
      </c>
      <c r="L40" s="451">
        <v>364</v>
      </c>
      <c r="M40" s="78">
        <v>7</v>
      </c>
      <c r="N40" s="345">
        <f t="shared" si="1"/>
        <v>1.9230769230769231</v>
      </c>
    </row>
    <row r="41" spans="1:14" ht="15.75">
      <c r="A41" s="72">
        <v>31</v>
      </c>
      <c r="B41" s="77" t="s">
        <v>44</v>
      </c>
      <c r="C41" s="149" t="s">
        <v>375</v>
      </c>
      <c r="D41" s="451"/>
      <c r="E41" s="451"/>
      <c r="F41" s="451"/>
      <c r="G41" s="451"/>
      <c r="H41" s="451"/>
      <c r="I41" s="451" t="s">
        <v>375</v>
      </c>
      <c r="J41" s="451"/>
      <c r="K41" s="77"/>
      <c r="L41" s="451">
        <v>68</v>
      </c>
      <c r="M41" s="451">
        <v>0</v>
      </c>
      <c r="N41" s="345">
        <f t="shared" si="1"/>
        <v>0</v>
      </c>
    </row>
    <row r="42" spans="1:14" ht="15.75">
      <c r="A42" s="453">
        <v>32</v>
      </c>
      <c r="B42" s="57" t="s">
        <v>45</v>
      </c>
      <c r="C42" s="33"/>
      <c r="D42" s="33"/>
      <c r="E42" s="33"/>
      <c r="F42" s="33"/>
      <c r="G42" s="33"/>
      <c r="H42" s="33"/>
      <c r="I42" s="33"/>
      <c r="J42" s="33"/>
      <c r="K42" s="57"/>
      <c r="L42" s="33"/>
      <c r="M42" s="38"/>
      <c r="N42" s="351"/>
    </row>
    <row r="43" spans="1:14" ht="101.25" customHeight="1">
      <c r="A43" s="451">
        <v>33</v>
      </c>
      <c r="B43" s="77" t="s">
        <v>46</v>
      </c>
      <c r="C43" s="77"/>
      <c r="D43" s="77"/>
      <c r="E43" s="77" t="s">
        <v>1461</v>
      </c>
      <c r="F43" s="60"/>
      <c r="G43" s="60"/>
      <c r="H43" s="60"/>
      <c r="I43" s="451"/>
      <c r="J43" s="451"/>
      <c r="K43" s="394" t="s">
        <v>383</v>
      </c>
      <c r="L43" s="356">
        <v>34</v>
      </c>
      <c r="M43" s="356">
        <v>34</v>
      </c>
      <c r="N43" s="345">
        <f t="shared" ref="N43:N45" si="2">M43/L43*100</f>
        <v>100</v>
      </c>
    </row>
    <row r="44" spans="1:14" ht="110.25">
      <c r="A44" s="72">
        <v>34</v>
      </c>
      <c r="B44" s="77" t="s">
        <v>47</v>
      </c>
      <c r="C44" s="451"/>
      <c r="D44" s="451"/>
      <c r="E44" s="77" t="s">
        <v>316</v>
      </c>
      <c r="F44" s="60" t="s">
        <v>253</v>
      </c>
      <c r="G44" s="60">
        <v>20</v>
      </c>
      <c r="H44" s="60">
        <v>20</v>
      </c>
      <c r="I44" s="451"/>
      <c r="J44" s="451"/>
      <c r="K44" s="61" t="s">
        <v>317</v>
      </c>
      <c r="L44" s="451">
        <v>4</v>
      </c>
      <c r="M44" s="78">
        <v>0</v>
      </c>
      <c r="N44" s="345">
        <f t="shared" si="2"/>
        <v>0</v>
      </c>
    </row>
    <row r="45" spans="1:14" ht="110.25">
      <c r="A45" s="72">
        <v>35</v>
      </c>
      <c r="B45" s="77" t="s">
        <v>48</v>
      </c>
      <c r="C45" s="451"/>
      <c r="D45" s="451"/>
      <c r="E45" s="77" t="s">
        <v>333</v>
      </c>
      <c r="F45" s="451" t="s">
        <v>253</v>
      </c>
      <c r="G45" s="451">
        <v>37.700000000000003</v>
      </c>
      <c r="H45" s="328">
        <v>35.820895522388057</v>
      </c>
      <c r="I45" s="451"/>
      <c r="J45" s="451"/>
      <c r="K45" s="61" t="s">
        <v>332</v>
      </c>
      <c r="L45" s="451">
        <v>67</v>
      </c>
      <c r="M45" s="78">
        <v>24</v>
      </c>
      <c r="N45" s="345">
        <f t="shared" si="2"/>
        <v>35.820895522388057</v>
      </c>
    </row>
    <row r="46" spans="1:14" ht="15.75">
      <c r="A46" s="453">
        <v>36</v>
      </c>
      <c r="B46" s="57" t="s">
        <v>49</v>
      </c>
      <c r="C46" s="33"/>
      <c r="D46" s="33"/>
      <c r="E46" s="33"/>
      <c r="F46" s="33"/>
      <c r="G46" s="33"/>
      <c r="H46" s="33"/>
      <c r="I46" s="33"/>
      <c r="J46" s="33"/>
      <c r="K46" s="57"/>
      <c r="L46" s="33"/>
      <c r="M46" s="38"/>
      <c r="N46" s="351"/>
    </row>
    <row r="47" spans="1:14" ht="126">
      <c r="A47" s="72">
        <v>37</v>
      </c>
      <c r="B47" s="77" t="s">
        <v>50</v>
      </c>
      <c r="C47" s="451"/>
      <c r="D47" s="451"/>
      <c r="E47" s="83" t="s">
        <v>1183</v>
      </c>
      <c r="F47" s="72" t="s">
        <v>253</v>
      </c>
      <c r="G47" s="72">
        <v>20</v>
      </c>
      <c r="H47" s="524">
        <f>M47/L47*100</f>
        <v>9.67741935483871</v>
      </c>
      <c r="I47" s="451"/>
      <c r="J47" s="451"/>
      <c r="K47" s="525" t="s">
        <v>347</v>
      </c>
      <c r="L47" s="72">
        <v>93</v>
      </c>
      <c r="M47" s="72">
        <v>9</v>
      </c>
      <c r="N47" s="345">
        <f t="shared" ref="N47:N48" si="3">M47/L47*100</f>
        <v>9.67741935483871</v>
      </c>
    </row>
    <row r="48" spans="1:14" ht="31.5">
      <c r="A48" s="72">
        <v>38</v>
      </c>
      <c r="B48" s="77" t="s">
        <v>51</v>
      </c>
      <c r="C48" s="451" t="s">
        <v>375</v>
      </c>
      <c r="D48" s="451"/>
      <c r="E48" s="451"/>
      <c r="F48" s="451"/>
      <c r="G48" s="451"/>
      <c r="H48" s="451"/>
      <c r="I48" s="451"/>
      <c r="J48" s="451"/>
      <c r="K48" s="77" t="s">
        <v>356</v>
      </c>
      <c r="L48" s="451">
        <v>5</v>
      </c>
      <c r="M48" s="78">
        <v>1</v>
      </c>
      <c r="N48" s="345">
        <f t="shared" si="3"/>
        <v>20</v>
      </c>
    </row>
    <row r="49" spans="1:16" ht="15.75">
      <c r="A49" s="72">
        <v>39</v>
      </c>
      <c r="B49" s="77" t="s">
        <v>52</v>
      </c>
      <c r="C49" s="101" t="s">
        <v>375</v>
      </c>
      <c r="D49" s="101"/>
      <c r="E49" s="101"/>
      <c r="F49" s="101"/>
      <c r="G49" s="101"/>
      <c r="H49" s="101"/>
      <c r="I49" s="101" t="s">
        <v>375</v>
      </c>
      <c r="J49" s="101"/>
      <c r="K49" s="133"/>
      <c r="L49" s="101">
        <f>8+2+1+1</f>
        <v>12</v>
      </c>
      <c r="M49" s="317"/>
      <c r="N49" s="351"/>
    </row>
    <row r="50" spans="1:16" ht="15.75">
      <c r="A50" s="72">
        <v>40</v>
      </c>
      <c r="B50" s="77" t="s">
        <v>53</v>
      </c>
      <c r="C50" s="451" t="s">
        <v>375</v>
      </c>
      <c r="D50" s="451"/>
      <c r="E50" s="451"/>
      <c r="F50" s="451"/>
      <c r="G50" s="451"/>
      <c r="H50" s="451"/>
      <c r="I50" s="60"/>
      <c r="J50" s="60"/>
      <c r="K50" s="61"/>
      <c r="L50" s="451">
        <v>74</v>
      </c>
      <c r="M50" s="451">
        <v>0</v>
      </c>
      <c r="N50" s="345">
        <f>M50/L50*100</f>
        <v>0</v>
      </c>
    </row>
    <row r="51" spans="1:16" ht="15.75">
      <c r="A51" s="72">
        <v>41</v>
      </c>
      <c r="B51" s="77" t="s">
        <v>54</v>
      </c>
      <c r="C51" s="451" t="s">
        <v>375</v>
      </c>
      <c r="D51" s="451"/>
      <c r="E51" s="451"/>
      <c r="F51" s="451"/>
      <c r="G51" s="451"/>
      <c r="H51" s="451"/>
      <c r="I51" s="451" t="s">
        <v>375</v>
      </c>
      <c r="J51" s="451"/>
      <c r="K51" s="77"/>
      <c r="L51" s="451">
        <v>50</v>
      </c>
      <c r="M51" s="62"/>
      <c r="N51" s="351"/>
    </row>
    <row r="52" spans="1:16" ht="31.5">
      <c r="A52" s="72">
        <v>42</v>
      </c>
      <c r="B52" s="77" t="s">
        <v>55</v>
      </c>
      <c r="C52" s="451"/>
      <c r="D52" s="451" t="s">
        <v>375</v>
      </c>
      <c r="E52" s="451"/>
      <c r="F52" s="451"/>
      <c r="G52" s="451"/>
      <c r="H52" s="451"/>
      <c r="I52" s="451"/>
      <c r="J52" s="451"/>
      <c r="K52" s="77" t="s">
        <v>403</v>
      </c>
      <c r="L52" s="451">
        <v>23</v>
      </c>
      <c r="M52" s="78">
        <v>16</v>
      </c>
      <c r="N52" s="345">
        <f t="shared" ref="N52:N53" si="4">M52/L52*100</f>
        <v>69.565217391304344</v>
      </c>
    </row>
    <row r="53" spans="1:16" ht="15.75">
      <c r="A53" s="72">
        <v>43</v>
      </c>
      <c r="B53" s="77" t="s">
        <v>56</v>
      </c>
      <c r="C53" s="149" t="s">
        <v>375</v>
      </c>
      <c r="D53" s="451"/>
      <c r="E53" s="451"/>
      <c r="F53" s="451"/>
      <c r="G53" s="451"/>
      <c r="H53" s="451"/>
      <c r="I53" s="451" t="s">
        <v>375</v>
      </c>
      <c r="J53" s="451"/>
      <c r="K53" s="77"/>
      <c r="L53" s="451">
        <v>60</v>
      </c>
      <c r="M53" s="78">
        <v>60</v>
      </c>
      <c r="N53" s="345">
        <f t="shared" si="4"/>
        <v>100</v>
      </c>
    </row>
    <row r="54" spans="1:16" ht="15.75">
      <c r="A54" s="72">
        <v>44</v>
      </c>
      <c r="B54" s="77" t="s">
        <v>57</v>
      </c>
      <c r="C54" s="530"/>
      <c r="D54" s="530"/>
      <c r="E54" s="176" t="s">
        <v>822</v>
      </c>
      <c r="F54" s="204" t="s">
        <v>253</v>
      </c>
      <c r="G54" s="204">
        <v>10</v>
      </c>
      <c r="H54" s="204">
        <v>92</v>
      </c>
      <c r="I54" s="60"/>
      <c r="J54" s="60"/>
      <c r="K54" s="61"/>
      <c r="L54" s="520">
        <v>553</v>
      </c>
      <c r="M54" s="520">
        <v>506</v>
      </c>
      <c r="N54" s="526"/>
      <c r="O54" s="732" t="s">
        <v>823</v>
      </c>
      <c r="P54" s="733"/>
    </row>
    <row r="55" spans="1:16" ht="15.75">
      <c r="A55" s="72">
        <v>45</v>
      </c>
      <c r="B55" s="77" t="s">
        <v>58</v>
      </c>
      <c r="C55" s="451" t="s">
        <v>375</v>
      </c>
      <c r="D55" s="451"/>
      <c r="E55" s="451"/>
      <c r="F55" s="451"/>
      <c r="G55" s="451"/>
      <c r="H55" s="451"/>
      <c r="I55" s="451"/>
      <c r="J55" s="451"/>
      <c r="K55" s="61" t="s">
        <v>122</v>
      </c>
      <c r="L55" s="451">
        <v>72</v>
      </c>
      <c r="M55" s="78">
        <v>27</v>
      </c>
      <c r="N55" s="345">
        <f t="shared" ref="N55:N59" si="5">M55/L55*100</f>
        <v>37.5</v>
      </c>
    </row>
    <row r="56" spans="1:16" ht="15.75">
      <c r="A56" s="72">
        <v>46</v>
      </c>
      <c r="B56" s="77" t="s">
        <v>59</v>
      </c>
      <c r="C56" s="451" t="s">
        <v>375</v>
      </c>
      <c r="D56" s="451"/>
      <c r="E56" s="451"/>
      <c r="F56" s="451"/>
      <c r="G56" s="451"/>
      <c r="H56" s="451"/>
      <c r="I56" s="451" t="s">
        <v>375</v>
      </c>
      <c r="J56" s="451"/>
      <c r="K56" s="77"/>
      <c r="L56" s="72">
        <v>65</v>
      </c>
      <c r="M56" s="72">
        <v>23</v>
      </c>
      <c r="N56" s="345">
        <f t="shared" si="5"/>
        <v>35.384615384615387</v>
      </c>
    </row>
    <row r="57" spans="1:16" ht="15.75">
      <c r="A57" s="72">
        <v>47</v>
      </c>
      <c r="B57" s="77" t="s">
        <v>60</v>
      </c>
      <c r="C57" s="451" t="s">
        <v>375</v>
      </c>
      <c r="D57" s="451"/>
      <c r="E57" s="451"/>
      <c r="F57" s="451"/>
      <c r="G57" s="451"/>
      <c r="H57" s="451"/>
      <c r="I57" s="451" t="s">
        <v>375</v>
      </c>
      <c r="J57" s="451"/>
      <c r="K57" s="77"/>
      <c r="L57" s="451">
        <v>28</v>
      </c>
      <c r="M57" s="451">
        <v>6</v>
      </c>
      <c r="N57" s="345">
        <f t="shared" si="5"/>
        <v>21.428571428571427</v>
      </c>
    </row>
    <row r="58" spans="1:16" ht="15.75">
      <c r="A58" s="72">
        <v>48</v>
      </c>
      <c r="B58" s="77" t="s">
        <v>61</v>
      </c>
      <c r="C58" s="208"/>
      <c r="D58" s="208"/>
      <c r="E58" s="60"/>
      <c r="F58" s="208"/>
      <c r="G58" s="208"/>
      <c r="H58" s="208"/>
      <c r="I58" s="208"/>
      <c r="J58" s="208"/>
      <c r="K58" s="61"/>
      <c r="L58" s="431">
        <v>10</v>
      </c>
      <c r="M58" s="431">
        <v>5</v>
      </c>
      <c r="N58" s="345">
        <f t="shared" si="5"/>
        <v>50</v>
      </c>
    </row>
    <row r="59" spans="1:16" ht="126">
      <c r="A59" s="72">
        <v>49</v>
      </c>
      <c r="B59" s="77" t="s">
        <v>62</v>
      </c>
      <c r="C59" s="451"/>
      <c r="D59" s="451"/>
      <c r="E59" s="77" t="s">
        <v>1459</v>
      </c>
      <c r="F59" s="451" t="s">
        <v>253</v>
      </c>
      <c r="G59" s="451">
        <v>20</v>
      </c>
      <c r="H59" s="451">
        <v>0</v>
      </c>
      <c r="I59" s="451" t="s">
        <v>375</v>
      </c>
      <c r="J59" s="451"/>
      <c r="K59" s="77"/>
      <c r="L59" s="451">
        <v>32</v>
      </c>
      <c r="M59" s="451">
        <v>0</v>
      </c>
      <c r="N59" s="345">
        <f t="shared" si="5"/>
        <v>0</v>
      </c>
    </row>
    <row r="60" spans="1:16" ht="126">
      <c r="A60" s="72">
        <v>50</v>
      </c>
      <c r="B60" s="77" t="s">
        <v>63</v>
      </c>
      <c r="C60" s="451"/>
      <c r="D60" s="451"/>
      <c r="E60" s="77" t="s">
        <v>831</v>
      </c>
      <c r="F60" s="78" t="s">
        <v>253</v>
      </c>
      <c r="G60" s="78">
        <v>35</v>
      </c>
      <c r="H60" s="62">
        <v>20</v>
      </c>
      <c r="I60" s="62" t="s">
        <v>293</v>
      </c>
      <c r="J60" s="62" t="s">
        <v>293</v>
      </c>
      <c r="K60" s="151" t="s">
        <v>293</v>
      </c>
      <c r="L60" s="62" t="s">
        <v>293</v>
      </c>
      <c r="M60" s="62" t="s">
        <v>293</v>
      </c>
      <c r="N60" s="351"/>
    </row>
    <row r="61" spans="1:16" ht="15.75">
      <c r="A61" s="72">
        <v>51</v>
      </c>
      <c r="B61" s="77" t="s">
        <v>64</v>
      </c>
      <c r="C61" s="451" t="s">
        <v>375</v>
      </c>
      <c r="D61" s="451"/>
      <c r="E61" s="451"/>
      <c r="F61" s="451"/>
      <c r="G61" s="451"/>
      <c r="H61" s="451"/>
      <c r="I61" s="451" t="s">
        <v>375</v>
      </c>
      <c r="J61" s="451"/>
      <c r="K61" s="77"/>
      <c r="L61" s="78">
        <v>55</v>
      </c>
      <c r="M61" s="72">
        <v>5</v>
      </c>
      <c r="N61" s="345">
        <f t="shared" ref="N61:N62" si="6">M61/L61*100</f>
        <v>9.0909090909090917</v>
      </c>
      <c r="O61" t="s">
        <v>844</v>
      </c>
    </row>
    <row r="62" spans="1:16" ht="110.25">
      <c r="A62" s="72">
        <v>52</v>
      </c>
      <c r="B62" s="77" t="s">
        <v>65</v>
      </c>
      <c r="C62" s="451"/>
      <c r="D62" s="451"/>
      <c r="E62" s="77" t="s">
        <v>333</v>
      </c>
      <c r="F62" s="451" t="s">
        <v>253</v>
      </c>
      <c r="G62" s="451" t="s">
        <v>510</v>
      </c>
      <c r="H62" s="60" t="s">
        <v>510</v>
      </c>
      <c r="I62" s="60"/>
      <c r="J62" s="60"/>
      <c r="K62" s="61" t="s">
        <v>511</v>
      </c>
      <c r="L62" s="451">
        <v>8</v>
      </c>
      <c r="M62" s="451">
        <v>8</v>
      </c>
      <c r="N62" s="346">
        <f t="shared" si="6"/>
        <v>100</v>
      </c>
    </row>
    <row r="63" spans="1:16" ht="15.75">
      <c r="A63" s="54">
        <v>53</v>
      </c>
      <c r="B63" s="61" t="s">
        <v>66</v>
      </c>
      <c r="C63" s="60"/>
      <c r="D63" s="60"/>
      <c r="E63" s="60"/>
      <c r="F63" s="60"/>
      <c r="G63" s="60"/>
      <c r="H63" s="60"/>
      <c r="I63" s="60"/>
      <c r="J63" s="60"/>
      <c r="K63" s="61"/>
      <c r="L63" s="60"/>
      <c r="M63" s="62"/>
      <c r="N63" s="351"/>
    </row>
    <row r="64" spans="1:16" ht="126">
      <c r="A64" s="72">
        <v>54</v>
      </c>
      <c r="B64" s="77" t="s">
        <v>67</v>
      </c>
      <c r="C64" s="451"/>
      <c r="D64" s="451"/>
      <c r="E64" s="77" t="s">
        <v>797</v>
      </c>
      <c r="F64" s="60" t="s">
        <v>253</v>
      </c>
      <c r="G64" s="60">
        <v>0</v>
      </c>
      <c r="H64" s="60">
        <v>0</v>
      </c>
      <c r="I64" s="451"/>
      <c r="J64" s="77" t="s">
        <v>852</v>
      </c>
      <c r="K64" s="77"/>
      <c r="L64" s="451">
        <v>7</v>
      </c>
      <c r="M64" s="78">
        <v>7</v>
      </c>
      <c r="N64" s="345">
        <f>M64/L64*100</f>
        <v>100</v>
      </c>
    </row>
    <row r="65" spans="1:14" ht="91.5" customHeight="1">
      <c r="A65" s="72">
        <v>55</v>
      </c>
      <c r="B65" s="77" t="s">
        <v>68</v>
      </c>
      <c r="C65" s="451"/>
      <c r="D65" s="451"/>
      <c r="E65" s="77" t="s">
        <v>740</v>
      </c>
      <c r="F65" s="60"/>
      <c r="G65" s="60"/>
      <c r="H65" s="60"/>
      <c r="I65" s="60"/>
      <c r="J65" s="60"/>
      <c r="K65" s="61" t="s">
        <v>1462</v>
      </c>
      <c r="L65" s="60"/>
      <c r="M65" s="62"/>
      <c r="N65" s="351"/>
    </row>
    <row r="66" spans="1:14" ht="118.5" customHeight="1">
      <c r="A66" s="72">
        <v>56</v>
      </c>
      <c r="B66" s="77" t="s">
        <v>69</v>
      </c>
      <c r="C66" s="451"/>
      <c r="D66" s="451"/>
      <c r="E66" s="77" t="s">
        <v>776</v>
      </c>
      <c r="F66" s="451" t="s">
        <v>590</v>
      </c>
      <c r="G66" s="451">
        <v>106</v>
      </c>
      <c r="H66" s="451">
        <v>106</v>
      </c>
      <c r="I66" s="451"/>
      <c r="J66" s="451"/>
      <c r="K66" s="77" t="s">
        <v>1460</v>
      </c>
      <c r="L66" s="451">
        <v>1</v>
      </c>
      <c r="M66" s="451">
        <v>1</v>
      </c>
      <c r="N66" s="345">
        <f t="shared" ref="N66:N68" si="7">M66/L66*100</f>
        <v>100</v>
      </c>
    </row>
    <row r="67" spans="1:14" ht="15.75">
      <c r="A67" s="89">
        <v>57</v>
      </c>
      <c r="B67" s="77" t="s">
        <v>70</v>
      </c>
      <c r="C67" s="451" t="s">
        <v>375</v>
      </c>
      <c r="D67" s="446"/>
      <c r="E67" s="231"/>
      <c r="F67" s="232"/>
      <c r="G67" s="451"/>
      <c r="H67" s="446"/>
      <c r="I67" s="451" t="s">
        <v>375</v>
      </c>
      <c r="J67" s="231"/>
      <c r="K67" s="239"/>
      <c r="L67" s="231">
        <v>89</v>
      </c>
      <c r="M67" s="231">
        <v>89</v>
      </c>
      <c r="N67" s="345">
        <f t="shared" si="7"/>
        <v>100</v>
      </c>
    </row>
    <row r="68" spans="1:14" ht="15.75">
      <c r="A68" s="89">
        <v>58</v>
      </c>
      <c r="B68" s="77" t="s">
        <v>71</v>
      </c>
      <c r="C68" s="451" t="s">
        <v>375</v>
      </c>
      <c r="D68" s="78"/>
      <c r="E68" s="78"/>
      <c r="F68" s="78"/>
      <c r="G68" s="78"/>
      <c r="H68" s="78"/>
      <c r="I68" s="451" t="s">
        <v>375</v>
      </c>
      <c r="J68" s="78"/>
      <c r="K68" s="82"/>
      <c r="L68" s="72">
        <v>81</v>
      </c>
      <c r="M68" s="72">
        <v>0</v>
      </c>
      <c r="N68" s="345">
        <f t="shared" si="7"/>
        <v>0</v>
      </c>
    </row>
    <row r="69" spans="1:14" ht="15.75">
      <c r="A69" s="94">
        <v>59</v>
      </c>
      <c r="B69" s="61" t="s">
        <v>72</v>
      </c>
      <c r="C69" s="60"/>
      <c r="D69" s="60"/>
      <c r="E69" s="60"/>
      <c r="F69" s="60"/>
      <c r="G69" s="60"/>
      <c r="H69" s="60"/>
      <c r="I69" s="60"/>
      <c r="J69" s="60"/>
      <c r="K69" s="61"/>
      <c r="L69" s="60"/>
      <c r="M69" s="62"/>
      <c r="N69" s="351"/>
    </row>
    <row r="70" spans="1:14" ht="15.75">
      <c r="A70" s="94">
        <v>60</v>
      </c>
      <c r="B70" s="61" t="s">
        <v>73</v>
      </c>
      <c r="C70" s="60"/>
      <c r="D70" s="60"/>
      <c r="E70" s="60"/>
      <c r="F70" s="60"/>
      <c r="G70" s="60"/>
      <c r="H70" s="60"/>
      <c r="I70" s="60"/>
      <c r="J70" s="60"/>
      <c r="K70" s="61"/>
      <c r="L70" s="60"/>
      <c r="M70" s="62"/>
      <c r="N70" s="351"/>
    </row>
    <row r="71" spans="1:14" ht="126">
      <c r="A71" s="89">
        <v>61</v>
      </c>
      <c r="B71" s="77" t="s">
        <v>74</v>
      </c>
      <c r="C71" s="451"/>
      <c r="D71" s="451"/>
      <c r="E71" s="77" t="s">
        <v>1463</v>
      </c>
      <c r="F71" s="451" t="s">
        <v>253</v>
      </c>
      <c r="G71" s="451">
        <v>20</v>
      </c>
      <c r="H71" s="60">
        <v>20</v>
      </c>
      <c r="I71" s="451" t="s">
        <v>375</v>
      </c>
      <c r="J71" s="451"/>
      <c r="K71" s="77"/>
      <c r="L71" s="451">
        <v>141</v>
      </c>
      <c r="M71" s="530">
        <v>0</v>
      </c>
      <c r="N71" s="346">
        <f t="shared" ref="N71:N72" si="8">M71/L71*100</f>
        <v>0</v>
      </c>
    </row>
    <row r="72" spans="1:14" ht="63">
      <c r="A72" s="72">
        <v>62</v>
      </c>
      <c r="B72" s="77" t="s">
        <v>75</v>
      </c>
      <c r="C72" s="451" t="s">
        <v>375</v>
      </c>
      <c r="D72" s="451"/>
      <c r="E72" s="451"/>
      <c r="F72" s="451"/>
      <c r="G72" s="451"/>
      <c r="H72" s="451"/>
      <c r="I72" s="451"/>
      <c r="J72" s="451"/>
      <c r="K72" s="77" t="s">
        <v>878</v>
      </c>
      <c r="L72" s="451">
        <v>3</v>
      </c>
      <c r="M72" s="451">
        <v>2</v>
      </c>
      <c r="N72" s="345">
        <f t="shared" si="8"/>
        <v>66.666666666666657</v>
      </c>
    </row>
    <row r="73" spans="1:14" ht="15.75">
      <c r="A73" s="89">
        <v>63</v>
      </c>
      <c r="B73" s="77" t="s">
        <v>76</v>
      </c>
      <c r="C73" s="451" t="s">
        <v>375</v>
      </c>
      <c r="D73" s="451"/>
      <c r="E73" s="451"/>
      <c r="F73" s="451"/>
      <c r="G73" s="451"/>
      <c r="H73" s="451"/>
      <c r="I73" s="451" t="s">
        <v>375</v>
      </c>
      <c r="J73" s="451"/>
      <c r="K73" s="77"/>
      <c r="L73" s="60"/>
      <c r="M73" s="60"/>
      <c r="N73" s="476"/>
    </row>
    <row r="74" spans="1:14" ht="15.75">
      <c r="A74" s="72">
        <v>64</v>
      </c>
      <c r="B74" s="77" t="s">
        <v>77</v>
      </c>
      <c r="C74" s="530" t="s">
        <v>375</v>
      </c>
      <c r="D74" s="78"/>
      <c r="E74" s="78"/>
      <c r="F74" s="78"/>
      <c r="G74" s="78"/>
      <c r="H74" s="78"/>
      <c r="I74" s="451" t="s">
        <v>375</v>
      </c>
      <c r="J74" s="78"/>
      <c r="K74" s="82"/>
      <c r="L74" s="62"/>
      <c r="M74" s="62"/>
      <c r="N74" s="351"/>
    </row>
    <row r="75" spans="1:14" ht="15.75">
      <c r="A75" s="97">
        <v>65</v>
      </c>
      <c r="B75" s="57" t="s">
        <v>78</v>
      </c>
      <c r="C75" s="33"/>
      <c r="D75" s="33"/>
      <c r="E75" s="33"/>
      <c r="F75" s="33"/>
      <c r="G75" s="33"/>
      <c r="H75" s="33"/>
      <c r="I75" s="33"/>
      <c r="J75" s="33"/>
      <c r="K75" s="57"/>
      <c r="L75" s="33"/>
      <c r="M75" s="38"/>
      <c r="N75" s="351"/>
    </row>
    <row r="76" spans="1:14" ht="78.75">
      <c r="A76" s="89">
        <v>66</v>
      </c>
      <c r="B76" s="77" t="s">
        <v>79</v>
      </c>
      <c r="C76" s="60" t="s">
        <v>375</v>
      </c>
      <c r="D76" s="60"/>
      <c r="E76" s="61" t="s">
        <v>740</v>
      </c>
      <c r="F76" s="570" t="s">
        <v>590</v>
      </c>
      <c r="G76" s="570">
        <v>10</v>
      </c>
      <c r="H76" s="570">
        <v>4</v>
      </c>
      <c r="I76" s="451"/>
      <c r="J76" s="451"/>
      <c r="K76" s="77" t="s">
        <v>741</v>
      </c>
      <c r="L76" s="451">
        <v>48</v>
      </c>
      <c r="M76" s="451">
        <v>4</v>
      </c>
      <c r="N76" s="345">
        <f t="shared" ref="N76:N78" si="9">M76/L76*100</f>
        <v>8.3333333333333321</v>
      </c>
    </row>
    <row r="77" spans="1:14" ht="78.75">
      <c r="A77" s="89">
        <v>67</v>
      </c>
      <c r="B77" s="77" t="s">
        <v>80</v>
      </c>
      <c r="C77" s="62"/>
      <c r="D77" s="62"/>
      <c r="E77" s="54"/>
      <c r="F77" s="62"/>
      <c r="G77" s="62"/>
      <c r="H77" s="62"/>
      <c r="I77" s="78"/>
      <c r="J77" s="78"/>
      <c r="K77" s="77" t="s">
        <v>895</v>
      </c>
      <c r="L77" s="451">
        <v>38</v>
      </c>
      <c r="M77" s="451">
        <v>13</v>
      </c>
      <c r="N77" s="345">
        <f t="shared" si="9"/>
        <v>34.210526315789473</v>
      </c>
    </row>
    <row r="78" spans="1:14" ht="47.25">
      <c r="A78" s="89">
        <v>68</v>
      </c>
      <c r="B78" s="77" t="s">
        <v>81</v>
      </c>
      <c r="C78" s="54"/>
      <c r="D78" s="54"/>
      <c r="E78" s="54"/>
      <c r="F78" s="54"/>
      <c r="G78" s="54"/>
      <c r="H78" s="54"/>
      <c r="I78" s="72"/>
      <c r="J78" s="72"/>
      <c r="K78" s="83" t="s">
        <v>711</v>
      </c>
      <c r="L78" s="72">
        <v>1026</v>
      </c>
      <c r="M78" s="72">
        <v>9</v>
      </c>
      <c r="N78" s="345">
        <f t="shared" si="9"/>
        <v>0.8771929824561403</v>
      </c>
    </row>
    <row r="79" spans="1:14" ht="15.75">
      <c r="A79" s="97">
        <v>69</v>
      </c>
      <c r="B79" s="57" t="s">
        <v>82</v>
      </c>
      <c r="C79" s="33"/>
      <c r="D79" s="33"/>
      <c r="E79" s="33"/>
      <c r="F79" s="33"/>
      <c r="G79" s="33"/>
      <c r="H79" s="33"/>
      <c r="I79" s="33"/>
      <c r="J79" s="33"/>
      <c r="K79" s="57"/>
      <c r="L79" s="33"/>
      <c r="M79" s="38"/>
      <c r="N79" s="351"/>
    </row>
    <row r="80" spans="1:14" ht="15.75">
      <c r="A80" s="89">
        <v>70</v>
      </c>
      <c r="B80" s="77" t="s">
        <v>83</v>
      </c>
      <c r="C80" s="451" t="s">
        <v>375</v>
      </c>
      <c r="D80" s="451"/>
      <c r="E80" s="451"/>
      <c r="F80" s="451"/>
      <c r="G80" s="451"/>
      <c r="H80" s="451"/>
      <c r="I80" s="451" t="s">
        <v>375</v>
      </c>
      <c r="J80" s="451"/>
      <c r="K80" s="77"/>
      <c r="L80" s="451">
        <v>97</v>
      </c>
      <c r="M80" s="78">
        <v>0</v>
      </c>
      <c r="N80" s="345">
        <f>M80/L80*100</f>
        <v>0</v>
      </c>
    </row>
    <row r="81" spans="1:14" ht="15.75">
      <c r="A81" s="97">
        <v>71</v>
      </c>
      <c r="B81" s="57" t="s">
        <v>84</v>
      </c>
      <c r="C81" s="33"/>
      <c r="D81" s="33"/>
      <c r="E81" s="33"/>
      <c r="F81" s="33"/>
      <c r="G81" s="33"/>
      <c r="H81" s="33"/>
      <c r="I81" s="33"/>
      <c r="J81" s="33"/>
      <c r="K81" s="57"/>
      <c r="L81" s="33"/>
      <c r="M81" s="38"/>
      <c r="N81" s="351"/>
    </row>
    <row r="82" spans="1:14" ht="15.75">
      <c r="A82" s="94">
        <v>72</v>
      </c>
      <c r="B82" s="61" t="s">
        <v>85</v>
      </c>
      <c r="C82" s="60"/>
      <c r="D82" s="60"/>
      <c r="E82" s="60"/>
      <c r="F82" s="60"/>
      <c r="G82" s="60"/>
      <c r="H82" s="60"/>
      <c r="I82" s="60"/>
      <c r="J82" s="60"/>
      <c r="K82" s="61"/>
      <c r="L82" s="60"/>
      <c r="M82" s="62"/>
      <c r="N82" s="351"/>
    </row>
    <row r="83" spans="1:14" ht="126">
      <c r="A83" s="89">
        <v>73</v>
      </c>
      <c r="B83" s="77" t="s">
        <v>86</v>
      </c>
      <c r="C83" s="168"/>
      <c r="D83" s="168"/>
      <c r="E83" s="528" t="s">
        <v>700</v>
      </c>
      <c r="F83" s="577" t="s">
        <v>253</v>
      </c>
      <c r="G83" s="577">
        <v>33.299999999999997</v>
      </c>
      <c r="H83" s="577">
        <v>72.2</v>
      </c>
      <c r="I83" s="168"/>
      <c r="J83" s="168"/>
      <c r="K83" s="135" t="s">
        <v>1457</v>
      </c>
      <c r="L83" s="101">
        <v>60</v>
      </c>
      <c r="M83" s="143">
        <v>0</v>
      </c>
      <c r="N83" s="345">
        <f>M83/L83*100</f>
        <v>0</v>
      </c>
    </row>
    <row r="84" spans="1:14" ht="102" customHeight="1">
      <c r="A84" s="89">
        <v>74</v>
      </c>
      <c r="B84" s="77" t="s">
        <v>87</v>
      </c>
      <c r="C84" s="451"/>
      <c r="D84" s="451"/>
      <c r="E84" s="77" t="s">
        <v>717</v>
      </c>
      <c r="F84" s="60"/>
      <c r="G84" s="60"/>
      <c r="H84" s="60"/>
      <c r="I84" s="451"/>
      <c r="J84" s="451"/>
      <c r="K84" s="135" t="s">
        <v>122</v>
      </c>
      <c r="L84" s="168" t="s">
        <v>573</v>
      </c>
      <c r="M84" s="168" t="s">
        <v>573</v>
      </c>
      <c r="N84" s="527"/>
    </row>
    <row r="85" spans="1:14" ht="94.5">
      <c r="A85" s="89">
        <v>75</v>
      </c>
      <c r="B85" s="77" t="s">
        <v>88</v>
      </c>
      <c r="C85" s="451"/>
      <c r="D85" s="451"/>
      <c r="E85" s="77" t="s">
        <v>695</v>
      </c>
      <c r="F85" s="451" t="s">
        <v>253</v>
      </c>
      <c r="G85" s="451" t="s">
        <v>696</v>
      </c>
      <c r="H85" s="60"/>
      <c r="I85" s="451" t="s">
        <v>375</v>
      </c>
      <c r="J85" s="451"/>
      <c r="K85" s="77"/>
      <c r="L85" s="451">
        <v>16</v>
      </c>
      <c r="M85" s="451">
        <v>2</v>
      </c>
      <c r="N85" s="345">
        <f>M85/L85*100</f>
        <v>12.5</v>
      </c>
    </row>
    <row r="86" spans="1:14" ht="15.75">
      <c r="A86" s="89">
        <v>76</v>
      </c>
      <c r="B86" s="77" t="s">
        <v>89</v>
      </c>
      <c r="C86" s="114" t="s">
        <v>375</v>
      </c>
      <c r="D86" s="114"/>
      <c r="E86" s="114"/>
      <c r="F86" s="114"/>
      <c r="G86" s="114"/>
      <c r="H86" s="114"/>
      <c r="I86" s="114" t="s">
        <v>375</v>
      </c>
      <c r="J86" s="114"/>
      <c r="K86" s="154"/>
      <c r="L86" s="436" t="s">
        <v>609</v>
      </c>
      <c r="M86" s="436" t="s">
        <v>609</v>
      </c>
      <c r="N86" s="476"/>
    </row>
    <row r="87" spans="1:14" ht="15.75">
      <c r="A87" s="89">
        <v>77</v>
      </c>
      <c r="B87" s="77" t="s">
        <v>90</v>
      </c>
      <c r="C87" s="451" t="s">
        <v>375</v>
      </c>
      <c r="D87" s="451"/>
      <c r="E87" s="451"/>
      <c r="F87" s="451"/>
      <c r="G87" s="451"/>
      <c r="H87" s="451"/>
      <c r="I87" s="60"/>
      <c r="J87" s="60"/>
      <c r="K87" s="61"/>
      <c r="L87" s="60"/>
      <c r="M87" s="62"/>
      <c r="N87" s="351"/>
    </row>
    <row r="88" spans="1:14" ht="15.75">
      <c r="A88" s="94">
        <v>78</v>
      </c>
      <c r="B88" s="61" t="s">
        <v>91</v>
      </c>
      <c r="C88" s="60"/>
      <c r="D88" s="60"/>
      <c r="E88" s="60"/>
      <c r="F88" s="60"/>
      <c r="G88" s="60"/>
      <c r="H88" s="60"/>
      <c r="I88" s="60"/>
      <c r="J88" s="60"/>
      <c r="K88" s="61"/>
      <c r="L88" s="60"/>
      <c r="M88" s="62"/>
      <c r="N88" s="351"/>
    </row>
    <row r="89" spans="1:14" ht="236.25">
      <c r="A89" s="89">
        <v>79</v>
      </c>
      <c r="B89" s="77" t="s">
        <v>92</v>
      </c>
      <c r="C89" s="451"/>
      <c r="D89" s="451"/>
      <c r="E89" s="77" t="s">
        <v>916</v>
      </c>
      <c r="F89" s="60" t="s">
        <v>253</v>
      </c>
      <c r="G89" s="60" t="s">
        <v>628</v>
      </c>
      <c r="H89" s="477">
        <v>0.5</v>
      </c>
      <c r="I89" s="451"/>
      <c r="J89" s="451"/>
      <c r="K89" s="77" t="s">
        <v>629</v>
      </c>
      <c r="L89" s="451">
        <v>8</v>
      </c>
      <c r="M89" s="451">
        <v>4</v>
      </c>
      <c r="N89" s="345">
        <f>M89/L89*100</f>
        <v>50</v>
      </c>
    </row>
    <row r="90" spans="1:14" ht="15.75">
      <c r="A90" s="89">
        <v>80</v>
      </c>
      <c r="B90" s="77" t="s">
        <v>93</v>
      </c>
      <c r="C90" s="451" t="s">
        <v>375</v>
      </c>
      <c r="D90" s="451"/>
      <c r="E90" s="451"/>
      <c r="F90" s="451"/>
      <c r="G90" s="451"/>
      <c r="H90" s="451"/>
      <c r="I90" s="451" t="s">
        <v>375</v>
      </c>
      <c r="J90" s="451"/>
      <c r="K90" s="77"/>
      <c r="L90" s="60"/>
      <c r="M90" s="62"/>
      <c r="N90" s="351"/>
    </row>
    <row r="91" spans="1:14" ht="15.75">
      <c r="A91" s="94">
        <v>81</v>
      </c>
      <c r="B91" s="61" t="s">
        <v>94</v>
      </c>
      <c r="C91" s="60"/>
      <c r="D91" s="60"/>
      <c r="E91" s="60"/>
      <c r="F91" s="60"/>
      <c r="G91" s="60"/>
      <c r="H91" s="60"/>
      <c r="I91" s="60"/>
      <c r="J91" s="60"/>
      <c r="K91" s="61"/>
      <c r="L91" s="60"/>
      <c r="M91" s="60"/>
      <c r="N91" s="476"/>
    </row>
    <row r="92" spans="1:14" ht="15.75">
      <c r="A92" s="89">
        <v>82</v>
      </c>
      <c r="B92" s="77" t="s">
        <v>95</v>
      </c>
      <c r="C92" s="530" t="s">
        <v>375</v>
      </c>
      <c r="D92" s="78"/>
      <c r="E92" s="78"/>
      <c r="F92" s="78"/>
      <c r="G92" s="78"/>
      <c r="H92" s="78"/>
      <c r="I92" s="451" t="s">
        <v>375</v>
      </c>
      <c r="J92" s="78"/>
      <c r="K92" s="82"/>
      <c r="L92" s="62"/>
      <c r="M92" s="62"/>
      <c r="N92" s="351"/>
    </row>
    <row r="93" spans="1:14" ht="31.5">
      <c r="A93" s="89">
        <v>83</v>
      </c>
      <c r="B93" s="77" t="s">
        <v>96</v>
      </c>
      <c r="C93" s="62"/>
      <c r="D93" s="62"/>
      <c r="E93" s="130" t="s">
        <v>639</v>
      </c>
      <c r="F93" s="62"/>
      <c r="G93" s="62"/>
      <c r="H93" s="62"/>
      <c r="I93" s="451" t="s">
        <v>375</v>
      </c>
      <c r="J93" s="78"/>
      <c r="K93" s="82"/>
      <c r="L93" s="78">
        <v>571</v>
      </c>
      <c r="M93" s="62"/>
      <c r="N93" s="351"/>
    </row>
    <row r="94" spans="1:14" ht="15.75">
      <c r="A94" s="453">
        <v>84</v>
      </c>
      <c r="B94" s="57" t="s">
        <v>97</v>
      </c>
      <c r="C94" s="33"/>
      <c r="D94" s="33"/>
      <c r="E94" s="33"/>
      <c r="F94" s="33"/>
      <c r="G94" s="33"/>
      <c r="H94" s="33"/>
      <c r="I94" s="33"/>
      <c r="J94" s="33"/>
      <c r="K94" s="57"/>
      <c r="L94" s="33"/>
      <c r="M94" s="38"/>
      <c r="N94" s="351"/>
    </row>
    <row r="95" spans="1:14" ht="63">
      <c r="A95" s="72">
        <v>85</v>
      </c>
      <c r="B95" s="77" t="s">
        <v>98</v>
      </c>
      <c r="C95" s="530" t="s">
        <v>375</v>
      </c>
      <c r="D95" s="451"/>
      <c r="E95" s="451"/>
      <c r="F95" s="451"/>
      <c r="G95" s="451"/>
      <c r="H95" s="451"/>
      <c r="I95" s="451"/>
      <c r="J95" s="451"/>
      <c r="K95" s="77" t="s">
        <v>656</v>
      </c>
      <c r="L95" s="451">
        <v>7</v>
      </c>
      <c r="M95" s="451">
        <v>4</v>
      </c>
      <c r="N95" s="345">
        <f>M95/L95*100</f>
        <v>57.142857142857139</v>
      </c>
    </row>
    <row r="97" spans="1:14" hidden="1">
      <c r="L97" s="46">
        <f>L95+L89+L16+L15+L14+L13+L85+L83+L80+L78+L77+L76+L72+L71+L68+L67+L66+L64+L62+L61+L59+L58+L57+L56+L55+L53+L52+L50+L48+L47+L45+L44+L43+L41+L40+L39+L35+L33+L30+L26+L23+L21+L17</f>
        <v>2928</v>
      </c>
      <c r="M97" s="46">
        <f>M95+M89+M16+M15+M14+M13+M85+M83+M80+M78+M77+M76+M72+M71+M68+M67+M66+M64+M62+M61+M59+M58+M57+M56+M55+M53+M52+M50+M48+M47+M45+M44+M43+M41+M40+M39+M35+M33+M30+M26+M23+M21+M17</f>
        <v>400</v>
      </c>
      <c r="N97" s="544">
        <f>M97/L97*100</f>
        <v>13.661202185792352</v>
      </c>
    </row>
    <row r="98" spans="1:14" hidden="1"/>
    <row r="101" spans="1:14">
      <c r="A101" s="43"/>
      <c r="B101" s="610"/>
      <c r="C101" s="610"/>
      <c r="D101" s="610"/>
      <c r="E101" s="610"/>
      <c r="F101" s="610"/>
      <c r="G101" s="610"/>
      <c r="H101" s="610"/>
      <c r="I101" s="610"/>
      <c r="J101" s="610"/>
      <c r="K101" s="610"/>
      <c r="L101" s="610"/>
      <c r="M101" s="610"/>
      <c r="N101" s="610"/>
    </row>
    <row r="102" spans="1:14">
      <c r="A102" s="44"/>
      <c r="B102" s="11"/>
    </row>
  </sheetData>
  <autoFilter ref="A10:N95"/>
  <mergeCells count="23">
    <mergeCell ref="O12:P12"/>
    <mergeCell ref="M6:M9"/>
    <mergeCell ref="B101:N101"/>
    <mergeCell ref="D7:H7"/>
    <mergeCell ref="K7:K9"/>
    <mergeCell ref="D8:D9"/>
    <mergeCell ref="E8:H8"/>
    <mergeCell ref="O54:P54"/>
    <mergeCell ref="A1:E1"/>
    <mergeCell ref="A2:A9"/>
    <mergeCell ref="B2:B9"/>
    <mergeCell ref="C2:N2"/>
    <mergeCell ref="C3:N3"/>
    <mergeCell ref="C4:N4"/>
    <mergeCell ref="C5:H5"/>
    <mergeCell ref="I5:K5"/>
    <mergeCell ref="L5:M5"/>
    <mergeCell ref="N5:N9"/>
    <mergeCell ref="C6:C9"/>
    <mergeCell ref="D6:H6"/>
    <mergeCell ref="I6:I9"/>
    <mergeCell ref="J6:J9"/>
    <mergeCell ref="L6:L9"/>
  </mergeCells>
  <pageMargins left="0.7" right="0.7" top="0.75" bottom="0.75" header="0.3" footer="0.3"/>
  <pageSetup paperSize="9" firstPageNumber="2147483648"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zoomScale="70" zoomScaleNormal="70" workbookViewId="0">
      <pane xSplit="3" ySplit="23" topLeftCell="D24" activePane="bottomRight" state="frozen"/>
      <selection pane="topRight" activeCell="D1" sqref="D1"/>
      <selection pane="bottomLeft" activeCell="A24" sqref="A24"/>
      <selection pane="bottomRight" activeCell="E94" sqref="E94"/>
    </sheetView>
  </sheetViews>
  <sheetFormatPr defaultRowHeight="15"/>
  <cols>
    <col min="1" max="1" width="5.42578125" style="12" customWidth="1"/>
    <col min="2" max="2" width="44.7109375" customWidth="1"/>
    <col min="3" max="3" width="115.5703125" customWidth="1"/>
    <col min="4" max="4" width="83.42578125" customWidth="1"/>
    <col min="5" max="5" width="44.42578125" style="32" customWidth="1"/>
    <col min="6" max="6" width="27.42578125" customWidth="1"/>
    <col min="7" max="7" width="6.7109375" customWidth="1"/>
  </cols>
  <sheetData>
    <row r="1" spans="1:10" ht="18.75">
      <c r="A1" s="612" t="s">
        <v>0</v>
      </c>
      <c r="B1" s="613"/>
      <c r="C1" s="613"/>
      <c r="D1" s="613"/>
      <c r="E1" s="613"/>
    </row>
    <row r="2" spans="1:10" ht="15.75">
      <c r="A2" s="601" t="s">
        <v>1</v>
      </c>
      <c r="B2" s="601" t="s">
        <v>2</v>
      </c>
      <c r="C2" s="614" t="s">
        <v>260</v>
      </c>
      <c r="D2" s="614"/>
      <c r="E2" s="614"/>
      <c r="H2" s="737"/>
      <c r="I2" s="737"/>
      <c r="J2" s="737"/>
    </row>
    <row r="3" spans="1:10" ht="33.75" customHeight="1">
      <c r="A3" s="601"/>
      <c r="B3" s="601"/>
      <c r="C3" s="588" t="s">
        <v>261</v>
      </c>
      <c r="D3" s="588"/>
      <c r="E3" s="588"/>
      <c r="H3" s="737"/>
      <c r="I3" s="737"/>
      <c r="J3" s="737"/>
    </row>
    <row r="4" spans="1:10" ht="16.5" customHeight="1">
      <c r="A4" s="601"/>
      <c r="B4" s="601"/>
      <c r="C4" s="644" t="s">
        <v>262</v>
      </c>
      <c r="D4" s="644"/>
      <c r="E4" s="644"/>
    </row>
    <row r="5" spans="1:10" ht="19.5" customHeight="1">
      <c r="A5" s="601"/>
      <c r="B5" s="601"/>
      <c r="C5" s="609" t="s">
        <v>263</v>
      </c>
      <c r="D5" s="609"/>
      <c r="E5" s="609"/>
    </row>
    <row r="6" spans="1:10" ht="15" customHeight="1">
      <c r="A6" s="601"/>
      <c r="B6" s="601"/>
      <c r="C6" s="599" t="s">
        <v>264</v>
      </c>
      <c r="D6" s="617" t="s">
        <v>9</v>
      </c>
      <c r="E6" s="618"/>
    </row>
    <row r="7" spans="1:10" ht="30">
      <c r="A7" s="601"/>
      <c r="B7" s="601"/>
      <c r="C7" s="599"/>
      <c r="D7" s="2" t="s">
        <v>265</v>
      </c>
      <c r="E7" s="9" t="s">
        <v>266</v>
      </c>
    </row>
    <row r="8" spans="1:10" ht="15.75">
      <c r="A8" s="13">
        <v>1</v>
      </c>
      <c r="B8" s="13">
        <v>2</v>
      </c>
      <c r="C8" s="27">
        <v>3</v>
      </c>
      <c r="D8" s="27">
        <v>4</v>
      </c>
      <c r="E8" s="27">
        <v>5</v>
      </c>
    </row>
    <row r="9" spans="1:10" ht="16.5">
      <c r="A9" s="531">
        <v>1</v>
      </c>
      <c r="B9" s="57" t="s">
        <v>13</v>
      </c>
      <c r="C9" s="57"/>
      <c r="D9" s="57"/>
      <c r="E9" s="173"/>
      <c r="F9" s="99"/>
    </row>
    <row r="10" spans="1:10" ht="47.25">
      <c r="A10" s="72">
        <v>2</v>
      </c>
      <c r="B10" s="77" t="s">
        <v>14</v>
      </c>
      <c r="C10" s="221" t="s">
        <v>921</v>
      </c>
      <c r="D10" s="79"/>
      <c r="E10" s="95"/>
      <c r="F10" s="29" t="s">
        <v>932</v>
      </c>
    </row>
    <row r="11" spans="1:10" ht="89.25" customHeight="1">
      <c r="A11" s="72">
        <v>3</v>
      </c>
      <c r="B11" s="77" t="s">
        <v>15</v>
      </c>
      <c r="C11" s="221" t="s">
        <v>570</v>
      </c>
      <c r="D11" s="77"/>
      <c r="E11" s="95"/>
      <c r="F11" s="29" t="s">
        <v>933</v>
      </c>
    </row>
    <row r="12" spans="1:10" ht="16.5">
      <c r="A12" s="54">
        <v>4</v>
      </c>
      <c r="B12" s="61" t="s">
        <v>16</v>
      </c>
      <c r="C12" s="61"/>
      <c r="D12" s="61"/>
      <c r="E12" s="172"/>
      <c r="F12" s="58"/>
    </row>
    <row r="13" spans="1:10" ht="31.5">
      <c r="A13" s="72">
        <v>5</v>
      </c>
      <c r="B13" s="77" t="s">
        <v>17</v>
      </c>
      <c r="C13" s="77"/>
      <c r="D13" s="77" t="s">
        <v>1486</v>
      </c>
      <c r="E13" s="95"/>
      <c r="F13" s="29" t="s">
        <v>934</v>
      </c>
    </row>
    <row r="14" spans="1:10" ht="39" customHeight="1">
      <c r="A14" s="72">
        <v>6</v>
      </c>
      <c r="B14" s="77" t="s">
        <v>18</v>
      </c>
      <c r="C14" s="221" t="s">
        <v>1477</v>
      </c>
      <c r="D14" s="163"/>
      <c r="E14" s="95"/>
      <c r="F14" s="29" t="s">
        <v>932</v>
      </c>
    </row>
    <row r="15" spans="1:10" ht="47.25">
      <c r="A15" s="72">
        <v>7</v>
      </c>
      <c r="B15" s="77" t="s">
        <v>19</v>
      </c>
      <c r="C15" s="77"/>
      <c r="D15" s="77" t="s">
        <v>1487</v>
      </c>
      <c r="E15" s="547"/>
      <c r="F15" s="29" t="s">
        <v>934</v>
      </c>
    </row>
    <row r="16" spans="1:10" ht="16.5">
      <c r="A16" s="531">
        <v>8</v>
      </c>
      <c r="B16" s="57" t="s">
        <v>20</v>
      </c>
      <c r="C16" s="57"/>
      <c r="D16" s="57"/>
      <c r="E16" s="173"/>
      <c r="F16" s="99"/>
    </row>
    <row r="17" spans="1:6" ht="16.5">
      <c r="A17" s="531">
        <v>9</v>
      </c>
      <c r="B17" s="57" t="s">
        <v>21</v>
      </c>
      <c r="C17" s="57"/>
      <c r="D17" s="57"/>
      <c r="E17" s="173"/>
      <c r="F17" s="99"/>
    </row>
    <row r="18" spans="1:6" ht="16.5">
      <c r="A18" s="72">
        <v>10</v>
      </c>
      <c r="B18" s="77" t="s">
        <v>22</v>
      </c>
      <c r="C18" s="77"/>
      <c r="D18" s="77" t="s">
        <v>922</v>
      </c>
      <c r="E18" s="95"/>
      <c r="F18" s="29" t="s">
        <v>934</v>
      </c>
    </row>
    <row r="19" spans="1:6" ht="31.5">
      <c r="A19" s="72">
        <v>11</v>
      </c>
      <c r="B19" s="77" t="s">
        <v>23</v>
      </c>
      <c r="C19" s="221" t="s">
        <v>923</v>
      </c>
      <c r="D19" s="77"/>
      <c r="E19" s="95"/>
      <c r="F19" s="29" t="s">
        <v>933</v>
      </c>
    </row>
    <row r="20" spans="1:6" ht="16.5">
      <c r="A20" s="531">
        <v>12</v>
      </c>
      <c r="B20" s="57" t="s">
        <v>24</v>
      </c>
      <c r="C20" s="57"/>
      <c r="D20" s="57"/>
      <c r="E20" s="173"/>
      <c r="F20" s="29"/>
    </row>
    <row r="21" spans="1:6" ht="92.25" customHeight="1">
      <c r="A21" s="72">
        <v>13</v>
      </c>
      <c r="B21" s="77" t="s">
        <v>25</v>
      </c>
      <c r="C21" s="77"/>
      <c r="D21" s="77" t="s">
        <v>1479</v>
      </c>
      <c r="E21" s="95"/>
      <c r="F21" s="29" t="s">
        <v>934</v>
      </c>
    </row>
    <row r="22" spans="1:6" ht="16.5">
      <c r="A22" s="531">
        <v>14</v>
      </c>
      <c r="B22" s="57" t="s">
        <v>26</v>
      </c>
      <c r="C22" s="57"/>
      <c r="D22" s="57"/>
      <c r="E22" s="173"/>
      <c r="F22" s="29"/>
    </row>
    <row r="23" spans="1:6" ht="36" customHeight="1">
      <c r="A23" s="72">
        <v>15</v>
      </c>
      <c r="B23" s="77" t="s">
        <v>27</v>
      </c>
      <c r="C23" s="77"/>
      <c r="D23" s="77" t="s">
        <v>924</v>
      </c>
      <c r="E23" s="95"/>
      <c r="F23" s="29" t="s">
        <v>934</v>
      </c>
    </row>
    <row r="24" spans="1:6" ht="84.75" customHeight="1">
      <c r="A24" s="72">
        <v>16</v>
      </c>
      <c r="B24" s="77" t="s">
        <v>28</v>
      </c>
      <c r="C24" s="77"/>
      <c r="D24" s="77" t="s">
        <v>1184</v>
      </c>
      <c r="E24" s="95"/>
      <c r="F24" s="29" t="s">
        <v>934</v>
      </c>
    </row>
    <row r="25" spans="1:6" ht="16.5">
      <c r="A25" s="531">
        <v>17</v>
      </c>
      <c r="B25" s="57" t="s">
        <v>29</v>
      </c>
      <c r="C25" s="57"/>
      <c r="D25" s="57"/>
      <c r="E25" s="173"/>
      <c r="F25" s="29"/>
    </row>
    <row r="26" spans="1:6" ht="16.5">
      <c r="A26" s="531">
        <v>18</v>
      </c>
      <c r="B26" s="57" t="s">
        <v>30</v>
      </c>
      <c r="C26" s="57"/>
      <c r="D26" s="57"/>
      <c r="E26" s="173"/>
      <c r="F26" s="29"/>
    </row>
    <row r="27" spans="1:6" ht="47.25">
      <c r="A27" s="72">
        <v>19</v>
      </c>
      <c r="B27" s="77" t="s">
        <v>31</v>
      </c>
      <c r="C27" s="221" t="s">
        <v>925</v>
      </c>
      <c r="D27" s="77"/>
      <c r="E27" s="95"/>
      <c r="F27" s="29" t="s">
        <v>932</v>
      </c>
    </row>
    <row r="28" spans="1:6" ht="123" customHeight="1">
      <c r="A28" s="72">
        <v>20</v>
      </c>
      <c r="B28" s="77" t="s">
        <v>32</v>
      </c>
      <c r="C28" s="77"/>
      <c r="D28" s="77" t="s">
        <v>1488</v>
      </c>
      <c r="E28" s="529"/>
      <c r="F28" s="29" t="s">
        <v>934</v>
      </c>
    </row>
    <row r="29" spans="1:6" ht="16.5">
      <c r="A29" s="72">
        <v>21</v>
      </c>
      <c r="B29" s="77" t="s">
        <v>33</v>
      </c>
      <c r="C29" s="77"/>
      <c r="D29" s="77" t="s">
        <v>1489</v>
      </c>
      <c r="E29" s="95"/>
      <c r="F29" s="29" t="s">
        <v>934</v>
      </c>
    </row>
    <row r="30" spans="1:6" ht="16.5">
      <c r="A30" s="54">
        <v>22</v>
      </c>
      <c r="B30" s="61" t="s">
        <v>34</v>
      </c>
      <c r="C30" s="222" t="s">
        <v>124</v>
      </c>
      <c r="D30" s="60"/>
      <c r="E30" s="108"/>
      <c r="F30" s="58"/>
    </row>
    <row r="31" spans="1:6" ht="16.5">
      <c r="A31" s="72">
        <v>23</v>
      </c>
      <c r="B31" s="77" t="s">
        <v>35</v>
      </c>
      <c r="C31" s="95"/>
      <c r="D31" s="95" t="s">
        <v>267</v>
      </c>
      <c r="E31" s="95"/>
      <c r="F31" s="29" t="s">
        <v>934</v>
      </c>
    </row>
    <row r="32" spans="1:6" ht="94.5">
      <c r="A32" s="72">
        <v>24</v>
      </c>
      <c r="B32" s="83" t="s">
        <v>37</v>
      </c>
      <c r="C32" s="83"/>
      <c r="D32" s="77" t="s">
        <v>1490</v>
      </c>
      <c r="E32" s="95"/>
      <c r="F32" s="29" t="s">
        <v>934</v>
      </c>
    </row>
    <row r="33" spans="1:6" ht="16.5">
      <c r="A33" s="72">
        <v>25</v>
      </c>
      <c r="B33" s="77" t="s">
        <v>38</v>
      </c>
      <c r="C33" s="77"/>
      <c r="D33" s="77" t="s">
        <v>926</v>
      </c>
      <c r="E33" s="95"/>
      <c r="F33" s="29" t="s">
        <v>934</v>
      </c>
    </row>
    <row r="34" spans="1:6" ht="47.25">
      <c r="A34" s="72">
        <v>26</v>
      </c>
      <c r="B34" s="77" t="s">
        <v>39</v>
      </c>
      <c r="C34" s="221" t="s">
        <v>515</v>
      </c>
      <c r="D34" s="77"/>
      <c r="E34" s="95"/>
      <c r="F34" s="29" t="s">
        <v>932</v>
      </c>
    </row>
    <row r="35" spans="1:6" ht="31.5">
      <c r="A35" s="72">
        <v>27</v>
      </c>
      <c r="B35" s="77" t="s">
        <v>40</v>
      </c>
      <c r="C35" s="77"/>
      <c r="D35" s="77"/>
      <c r="E35" s="480" t="s">
        <v>1480</v>
      </c>
      <c r="F35" s="29" t="s">
        <v>935</v>
      </c>
    </row>
    <row r="36" spans="1:6" ht="47.25">
      <c r="A36" s="72">
        <v>28</v>
      </c>
      <c r="B36" s="77" t="s">
        <v>41</v>
      </c>
      <c r="C36" s="77"/>
      <c r="D36" s="77"/>
      <c r="E36" s="480" t="s">
        <v>927</v>
      </c>
      <c r="F36" s="29" t="s">
        <v>935</v>
      </c>
    </row>
    <row r="37" spans="1:6" ht="63">
      <c r="A37" s="72">
        <v>29</v>
      </c>
      <c r="B37" s="77" t="s">
        <v>42</v>
      </c>
      <c r="C37" s="221" t="s">
        <v>1478</v>
      </c>
      <c r="D37" s="77"/>
      <c r="E37" s="95"/>
      <c r="F37" s="29" t="s">
        <v>932</v>
      </c>
    </row>
    <row r="38" spans="1:6" ht="63">
      <c r="A38" s="72">
        <v>30</v>
      </c>
      <c r="B38" s="77" t="s">
        <v>43</v>
      </c>
      <c r="C38" s="221" t="s">
        <v>928</v>
      </c>
      <c r="D38" s="545"/>
      <c r="E38" s="546"/>
      <c r="F38" s="29" t="s">
        <v>936</v>
      </c>
    </row>
    <row r="39" spans="1:6" ht="141.75">
      <c r="A39" s="72">
        <v>31</v>
      </c>
      <c r="B39" s="77" t="s">
        <v>44</v>
      </c>
      <c r="C39" s="221" t="s">
        <v>929</v>
      </c>
      <c r="D39" s="79"/>
      <c r="E39" s="555" t="s">
        <v>930</v>
      </c>
      <c r="F39" s="29" t="s">
        <v>932</v>
      </c>
    </row>
    <row r="40" spans="1:6" ht="16.5">
      <c r="A40" s="531">
        <v>32</v>
      </c>
      <c r="B40" s="57" t="s">
        <v>45</v>
      </c>
      <c r="C40" s="57"/>
      <c r="D40" s="57"/>
      <c r="E40" s="173"/>
      <c r="F40" s="29"/>
    </row>
    <row r="41" spans="1:6" ht="63">
      <c r="A41" s="72">
        <v>33</v>
      </c>
      <c r="B41" s="77" t="s">
        <v>46</v>
      </c>
      <c r="C41" s="221" t="s">
        <v>295</v>
      </c>
      <c r="D41" s="163"/>
      <c r="E41" s="90"/>
      <c r="F41" s="29" t="s">
        <v>932</v>
      </c>
    </row>
    <row r="42" spans="1:6" ht="63">
      <c r="A42" s="72">
        <v>34</v>
      </c>
      <c r="B42" s="77" t="s">
        <v>47</v>
      </c>
      <c r="C42" s="77"/>
      <c r="D42" s="77" t="s">
        <v>1481</v>
      </c>
      <c r="E42" s="95"/>
      <c r="F42" s="29" t="s">
        <v>934</v>
      </c>
    </row>
    <row r="43" spans="1:6" ht="78.75">
      <c r="A43" s="72">
        <v>35</v>
      </c>
      <c r="B43" s="77" t="s">
        <v>48</v>
      </c>
      <c r="C43" s="77"/>
      <c r="D43" s="77" t="s">
        <v>1491</v>
      </c>
      <c r="E43" s="90"/>
      <c r="F43" s="29" t="s">
        <v>934</v>
      </c>
    </row>
    <row r="44" spans="1:6" ht="16.5">
      <c r="A44" s="531">
        <v>36</v>
      </c>
      <c r="B44" s="57" t="s">
        <v>49</v>
      </c>
      <c r="C44" s="57"/>
      <c r="D44" s="57"/>
      <c r="E44" s="313"/>
      <c r="F44" s="29"/>
    </row>
    <row r="45" spans="1:6" ht="94.5">
      <c r="A45" s="72">
        <v>37</v>
      </c>
      <c r="B45" s="77" t="s">
        <v>50</v>
      </c>
      <c r="C45" s="530"/>
      <c r="D45" s="77" t="s">
        <v>348</v>
      </c>
      <c r="E45" s="95"/>
      <c r="F45" s="29" t="s">
        <v>934</v>
      </c>
    </row>
    <row r="46" spans="1:6" ht="63">
      <c r="A46" s="72">
        <v>38</v>
      </c>
      <c r="B46" s="77" t="s">
        <v>51</v>
      </c>
      <c r="C46" s="221" t="s">
        <v>357</v>
      </c>
      <c r="D46" s="530"/>
      <c r="E46" s="529"/>
      <c r="F46" s="29" t="s">
        <v>932</v>
      </c>
    </row>
    <row r="47" spans="1:6" ht="67.5" customHeight="1">
      <c r="A47" s="72">
        <v>39</v>
      </c>
      <c r="B47" s="77" t="s">
        <v>52</v>
      </c>
      <c r="C47" s="221" t="s">
        <v>1482</v>
      </c>
      <c r="D47" s="551"/>
      <c r="E47" s="180"/>
      <c r="F47" s="29" t="s">
        <v>937</v>
      </c>
    </row>
    <row r="48" spans="1:6" ht="16.5">
      <c r="A48" s="72">
        <v>40</v>
      </c>
      <c r="B48" s="77" t="s">
        <v>53</v>
      </c>
      <c r="C48" s="77"/>
      <c r="D48" s="77"/>
      <c r="E48" s="480" t="s">
        <v>1494</v>
      </c>
      <c r="F48" s="29" t="s">
        <v>935</v>
      </c>
    </row>
    <row r="49" spans="1:6" ht="16.5">
      <c r="A49" s="72">
        <v>41</v>
      </c>
      <c r="B49" s="77" t="s">
        <v>54</v>
      </c>
      <c r="C49" s="77"/>
      <c r="D49" s="77"/>
      <c r="E49" s="480" t="s">
        <v>1495</v>
      </c>
      <c r="F49" s="29" t="s">
        <v>935</v>
      </c>
    </row>
    <row r="50" spans="1:6" ht="78.75">
      <c r="A50" s="72">
        <v>42</v>
      </c>
      <c r="B50" s="77" t="s">
        <v>55</v>
      </c>
      <c r="C50" s="77"/>
      <c r="D50" s="77" t="s">
        <v>1492</v>
      </c>
      <c r="E50" s="95"/>
      <c r="F50" s="29" t="s">
        <v>934</v>
      </c>
    </row>
    <row r="51" spans="1:6" ht="63">
      <c r="A51" s="72">
        <v>43</v>
      </c>
      <c r="B51" s="77" t="s">
        <v>56</v>
      </c>
      <c r="C51" s="221" t="s">
        <v>931</v>
      </c>
      <c r="D51" s="163"/>
      <c r="E51" s="95"/>
      <c r="F51" s="29" t="s">
        <v>932</v>
      </c>
    </row>
    <row r="52" spans="1:6" ht="84" customHeight="1">
      <c r="A52" s="72">
        <v>44</v>
      </c>
      <c r="B52" s="77" t="s">
        <v>57</v>
      </c>
      <c r="C52" s="221"/>
      <c r="D52" s="77" t="s">
        <v>824</v>
      </c>
      <c r="E52" s="95"/>
      <c r="F52" s="29" t="s">
        <v>934</v>
      </c>
    </row>
    <row r="53" spans="1:6" ht="78.75">
      <c r="A53" s="72">
        <v>45</v>
      </c>
      <c r="B53" s="77" t="s">
        <v>58</v>
      </c>
      <c r="C53" s="221" t="s">
        <v>546</v>
      </c>
      <c r="D53" s="77"/>
      <c r="E53" s="95"/>
      <c r="F53" s="29" t="s">
        <v>932</v>
      </c>
    </row>
    <row r="54" spans="1:6" ht="78.75">
      <c r="A54" s="72">
        <v>46</v>
      </c>
      <c r="B54" s="77" t="s">
        <v>59</v>
      </c>
      <c r="C54" s="77"/>
      <c r="D54" s="77" t="s">
        <v>442</v>
      </c>
      <c r="E54" s="95"/>
      <c r="F54" s="29" t="s">
        <v>934</v>
      </c>
    </row>
    <row r="55" spans="1:6" ht="94.5">
      <c r="A55" s="72">
        <v>47</v>
      </c>
      <c r="B55" s="77" t="s">
        <v>60</v>
      </c>
      <c r="C55" s="77"/>
      <c r="D55" s="83" t="s">
        <v>458</v>
      </c>
      <c r="E55" s="89"/>
      <c r="F55" s="29" t="s">
        <v>934</v>
      </c>
    </row>
    <row r="56" spans="1:6" ht="16.5">
      <c r="A56" s="54">
        <v>48</v>
      </c>
      <c r="B56" s="61" t="s">
        <v>61</v>
      </c>
      <c r="C56" s="61"/>
      <c r="D56" s="61"/>
      <c r="E56" s="172"/>
      <c r="F56" s="58"/>
    </row>
    <row r="57" spans="1:6" ht="94.5">
      <c r="A57" s="72">
        <v>49</v>
      </c>
      <c r="B57" s="77" t="s">
        <v>62</v>
      </c>
      <c r="C57" s="530"/>
      <c r="D57" s="77" t="s">
        <v>563</v>
      </c>
      <c r="E57" s="529"/>
      <c r="F57" s="29" t="s">
        <v>934</v>
      </c>
    </row>
    <row r="58" spans="1:6" ht="63">
      <c r="A58" s="72">
        <v>50</v>
      </c>
      <c r="B58" s="77" t="s">
        <v>63</v>
      </c>
      <c r="C58" s="221" t="s">
        <v>799</v>
      </c>
      <c r="D58" s="77"/>
      <c r="E58" s="529"/>
      <c r="F58" s="29" t="s">
        <v>932</v>
      </c>
    </row>
    <row r="59" spans="1:6" ht="78.75">
      <c r="A59" s="72">
        <v>51</v>
      </c>
      <c r="B59" s="77" t="s">
        <v>64</v>
      </c>
      <c r="C59" s="530"/>
      <c r="D59" s="518" t="s">
        <v>1483</v>
      </c>
      <c r="E59" s="95"/>
      <c r="F59" s="29" t="s">
        <v>934</v>
      </c>
    </row>
    <row r="60" spans="1:6" ht="47.25">
      <c r="A60" s="72">
        <v>52</v>
      </c>
      <c r="B60" s="77" t="s">
        <v>65</v>
      </c>
      <c r="C60" s="77"/>
      <c r="D60" s="77" t="s">
        <v>1484</v>
      </c>
      <c r="E60" s="95"/>
      <c r="F60" s="29" t="s">
        <v>934</v>
      </c>
    </row>
    <row r="61" spans="1:6" ht="16.5">
      <c r="A61" s="54">
        <v>53</v>
      </c>
      <c r="B61" s="61" t="s">
        <v>66</v>
      </c>
      <c r="C61" s="61"/>
      <c r="D61" s="61"/>
      <c r="E61" s="172"/>
      <c r="F61" s="58"/>
    </row>
    <row r="62" spans="1:6" ht="31.5">
      <c r="A62" s="72">
        <v>54</v>
      </c>
      <c r="B62" s="77" t="s">
        <v>67</v>
      </c>
      <c r="C62" s="77"/>
      <c r="D62" s="77" t="s">
        <v>798</v>
      </c>
      <c r="E62" s="529"/>
      <c r="F62" s="29" t="s">
        <v>934</v>
      </c>
    </row>
    <row r="63" spans="1:6" ht="49.5">
      <c r="A63" s="72">
        <v>55</v>
      </c>
      <c r="B63" s="77" t="s">
        <v>68</v>
      </c>
      <c r="C63" s="221" t="s">
        <v>1485</v>
      </c>
      <c r="D63" s="530"/>
      <c r="E63" s="529"/>
      <c r="F63" s="29" t="s">
        <v>939</v>
      </c>
    </row>
    <row r="64" spans="1:6" ht="16.5">
      <c r="A64" s="72">
        <v>56</v>
      </c>
      <c r="B64" s="77" t="s">
        <v>69</v>
      </c>
      <c r="C64" s="77"/>
      <c r="D64" s="530"/>
      <c r="E64" s="480" t="s">
        <v>1496</v>
      </c>
      <c r="F64" s="29" t="s">
        <v>935</v>
      </c>
    </row>
    <row r="65" spans="1:6" ht="78.75">
      <c r="A65" s="72">
        <v>57</v>
      </c>
      <c r="B65" s="77" t="s">
        <v>70</v>
      </c>
      <c r="C65" s="77"/>
      <c r="D65" s="77" t="s">
        <v>592</v>
      </c>
      <c r="E65" s="548"/>
      <c r="F65" s="29" t="s">
        <v>934</v>
      </c>
    </row>
    <row r="66" spans="1:6" ht="94.5">
      <c r="A66" s="72">
        <v>58</v>
      </c>
      <c r="B66" s="77" t="s">
        <v>71</v>
      </c>
      <c r="C66" s="77"/>
      <c r="D66" s="77" t="s">
        <v>492</v>
      </c>
      <c r="E66" s="95"/>
      <c r="F66" s="29" t="s">
        <v>934</v>
      </c>
    </row>
    <row r="67" spans="1:6" ht="16.5">
      <c r="A67" s="54">
        <v>59</v>
      </c>
      <c r="B67" s="61" t="s">
        <v>72</v>
      </c>
      <c r="C67" s="61"/>
      <c r="D67" s="61"/>
      <c r="E67" s="172"/>
      <c r="F67" s="58"/>
    </row>
    <row r="68" spans="1:6" ht="16.5">
      <c r="A68" s="72">
        <v>60</v>
      </c>
      <c r="B68" s="77" t="s">
        <v>73</v>
      </c>
      <c r="C68" s="221" t="s">
        <v>496</v>
      </c>
      <c r="D68" s="77"/>
      <c r="E68" s="95"/>
      <c r="F68" s="29" t="s">
        <v>932</v>
      </c>
    </row>
    <row r="69" spans="1:6" ht="78.75">
      <c r="A69" s="530">
        <v>61</v>
      </c>
      <c r="B69" s="77" t="s">
        <v>74</v>
      </c>
      <c r="C69" s="77"/>
      <c r="D69" s="77" t="s">
        <v>1474</v>
      </c>
      <c r="E69" s="95"/>
      <c r="F69" s="29" t="s">
        <v>934</v>
      </c>
    </row>
    <row r="70" spans="1:6" ht="126" customHeight="1">
      <c r="A70" s="72">
        <v>62</v>
      </c>
      <c r="B70" s="77" t="s">
        <v>75</v>
      </c>
      <c r="C70" s="530"/>
      <c r="D70" s="530"/>
      <c r="E70" s="480" t="s">
        <v>879</v>
      </c>
      <c r="F70" s="29" t="s">
        <v>935</v>
      </c>
    </row>
    <row r="71" spans="1:6" ht="31.5">
      <c r="A71" s="72">
        <v>63</v>
      </c>
      <c r="B71" s="77" t="s">
        <v>76</v>
      </c>
      <c r="C71" s="221" t="s">
        <v>750</v>
      </c>
      <c r="D71" s="530"/>
      <c r="E71" s="95"/>
      <c r="F71" s="29" t="s">
        <v>938</v>
      </c>
    </row>
    <row r="72" spans="1:6" ht="47.25">
      <c r="A72" s="72">
        <v>64</v>
      </c>
      <c r="B72" s="77" t="s">
        <v>77</v>
      </c>
      <c r="C72" s="221" t="s">
        <v>742</v>
      </c>
      <c r="D72" s="72"/>
      <c r="E72" s="95"/>
      <c r="F72" s="29" t="s">
        <v>932</v>
      </c>
    </row>
    <row r="73" spans="1:6" ht="16.5">
      <c r="A73" s="531">
        <v>65</v>
      </c>
      <c r="B73" s="57" t="s">
        <v>78</v>
      </c>
      <c r="C73" s="552"/>
      <c r="D73" s="552"/>
      <c r="E73" s="553"/>
      <c r="F73" s="542"/>
    </row>
    <row r="74" spans="1:6" ht="16.5">
      <c r="A74" s="54">
        <v>66</v>
      </c>
      <c r="B74" s="61" t="s">
        <v>79</v>
      </c>
      <c r="C74" s="222" t="s">
        <v>8</v>
      </c>
      <c r="D74" s="61"/>
      <c r="E74" s="172"/>
      <c r="F74" s="58"/>
    </row>
    <row r="75" spans="1:6" ht="94.5">
      <c r="A75" s="530">
        <v>67</v>
      </c>
      <c r="B75" s="77" t="s">
        <v>80</v>
      </c>
      <c r="C75" s="77"/>
      <c r="D75" s="77" t="s">
        <v>594</v>
      </c>
      <c r="E75" s="480" t="s">
        <v>1497</v>
      </c>
      <c r="F75" s="29" t="s">
        <v>935</v>
      </c>
    </row>
    <row r="76" spans="1:6" ht="94.5">
      <c r="A76" s="72">
        <v>68</v>
      </c>
      <c r="B76" s="77" t="s">
        <v>81</v>
      </c>
      <c r="C76" s="221" t="s">
        <v>712</v>
      </c>
      <c r="D76" s="77"/>
      <c r="E76" s="95"/>
      <c r="F76" s="29" t="s">
        <v>940</v>
      </c>
    </row>
    <row r="77" spans="1:6" ht="16.5">
      <c r="A77" s="531">
        <v>69</v>
      </c>
      <c r="B77" s="552" t="s">
        <v>82</v>
      </c>
      <c r="C77" s="552"/>
      <c r="D77" s="552"/>
      <c r="E77" s="553"/>
      <c r="F77" s="542"/>
    </row>
    <row r="78" spans="1:6" ht="63">
      <c r="A78" s="72">
        <v>70</v>
      </c>
      <c r="B78" s="77" t="s">
        <v>83</v>
      </c>
      <c r="C78" s="221" t="s">
        <v>708</v>
      </c>
      <c r="D78" s="77"/>
      <c r="E78" s="95"/>
      <c r="F78" s="29" t="s">
        <v>932</v>
      </c>
    </row>
    <row r="79" spans="1:6" ht="16.5">
      <c r="A79" s="531">
        <v>71</v>
      </c>
      <c r="B79" s="552" t="s">
        <v>84</v>
      </c>
      <c r="C79" s="552"/>
      <c r="D79" s="552"/>
      <c r="E79" s="553"/>
      <c r="F79" s="542"/>
    </row>
    <row r="80" spans="1:6" ht="16.5">
      <c r="A80" s="54">
        <v>72</v>
      </c>
      <c r="B80" s="61" t="s">
        <v>85</v>
      </c>
      <c r="C80" s="197"/>
      <c r="D80" s="197"/>
      <c r="E80" s="186"/>
      <c r="F80" s="58"/>
    </row>
    <row r="81" spans="1:6" ht="174" customHeight="1">
      <c r="A81" s="72">
        <v>73</v>
      </c>
      <c r="B81" s="77" t="s">
        <v>86</v>
      </c>
      <c r="C81" s="237" t="s">
        <v>900</v>
      </c>
      <c r="D81" s="101"/>
      <c r="E81" s="112"/>
      <c r="F81" s="29" t="s">
        <v>932</v>
      </c>
    </row>
    <row r="82" spans="1:6" ht="78.75">
      <c r="A82" s="72">
        <v>74</v>
      </c>
      <c r="B82" s="77" t="s">
        <v>87</v>
      </c>
      <c r="C82" s="152"/>
      <c r="D82" s="77" t="s">
        <v>1475</v>
      </c>
      <c r="E82" s="181"/>
      <c r="F82" s="29" t="s">
        <v>934</v>
      </c>
    </row>
    <row r="83" spans="1:6" ht="78.75">
      <c r="A83" s="72">
        <v>75</v>
      </c>
      <c r="B83" s="77" t="s">
        <v>88</v>
      </c>
      <c r="C83" s="77"/>
      <c r="D83" s="77" t="s">
        <v>1493</v>
      </c>
      <c r="E83" s="107"/>
      <c r="F83" s="29" t="s">
        <v>934</v>
      </c>
    </row>
    <row r="84" spans="1:6" ht="78.75">
      <c r="A84" s="72">
        <v>76</v>
      </c>
      <c r="B84" s="77" t="s">
        <v>89</v>
      </c>
      <c r="C84" s="549"/>
      <c r="D84" s="154" t="s">
        <v>910</v>
      </c>
      <c r="E84" s="182"/>
      <c r="F84" s="29" t="s">
        <v>934</v>
      </c>
    </row>
    <row r="85" spans="1:6" ht="63">
      <c r="A85" s="72">
        <v>77</v>
      </c>
      <c r="B85" s="77" t="s">
        <v>90</v>
      </c>
      <c r="C85" s="77"/>
      <c r="D85" s="77" t="s">
        <v>664</v>
      </c>
      <c r="E85" s="95"/>
      <c r="F85" s="29" t="s">
        <v>934</v>
      </c>
    </row>
    <row r="86" spans="1:6" ht="16.5">
      <c r="A86" s="54">
        <v>78</v>
      </c>
      <c r="B86" s="61" t="s">
        <v>91</v>
      </c>
      <c r="C86" s="61"/>
      <c r="D86" s="61"/>
      <c r="E86" s="172"/>
      <c r="F86" s="58"/>
    </row>
    <row r="87" spans="1:6" ht="75" customHeight="1">
      <c r="A87" s="72">
        <v>79</v>
      </c>
      <c r="B87" s="77" t="s">
        <v>92</v>
      </c>
      <c r="C87" s="77"/>
      <c r="D87" s="83" t="s">
        <v>630</v>
      </c>
      <c r="E87" s="550"/>
      <c r="F87" s="29" t="s">
        <v>934</v>
      </c>
    </row>
    <row r="88" spans="1:6" ht="72" customHeight="1">
      <c r="A88" s="72">
        <v>80</v>
      </c>
      <c r="B88" s="77" t="s">
        <v>93</v>
      </c>
      <c r="C88" s="84" t="s">
        <v>374</v>
      </c>
      <c r="D88" s="163"/>
      <c r="E88" s="89"/>
      <c r="F88" s="29" t="s">
        <v>932</v>
      </c>
    </row>
    <row r="89" spans="1:6" ht="21" customHeight="1">
      <c r="A89" s="54">
        <v>81</v>
      </c>
      <c r="B89" s="61" t="s">
        <v>94</v>
      </c>
      <c r="C89" s="60"/>
      <c r="D89" s="61"/>
      <c r="E89" s="172"/>
      <c r="F89" s="58"/>
    </row>
    <row r="90" spans="1:6" ht="99" customHeight="1">
      <c r="A90" s="72">
        <v>82</v>
      </c>
      <c r="B90" s="77" t="s">
        <v>95</v>
      </c>
      <c r="C90" s="321" t="s">
        <v>473</v>
      </c>
      <c r="D90" s="270"/>
      <c r="E90" s="89"/>
      <c r="F90" s="29" t="s">
        <v>932</v>
      </c>
    </row>
    <row r="91" spans="1:6" ht="267.75">
      <c r="A91" s="72">
        <v>83</v>
      </c>
      <c r="B91" s="77" t="s">
        <v>96</v>
      </c>
      <c r="C91" s="84" t="s">
        <v>640</v>
      </c>
      <c r="D91" s="72"/>
      <c r="E91" s="107"/>
      <c r="F91" s="29" t="s">
        <v>1476</v>
      </c>
    </row>
    <row r="92" spans="1:6" ht="17.25" customHeight="1">
      <c r="A92" s="531">
        <v>84</v>
      </c>
      <c r="B92" s="57" t="s">
        <v>97</v>
      </c>
      <c r="C92" s="476"/>
      <c r="D92" s="393"/>
      <c r="E92" s="554"/>
      <c r="F92" s="542"/>
    </row>
    <row r="93" spans="1:6" ht="68.25" customHeight="1">
      <c r="A93" s="72">
        <v>85</v>
      </c>
      <c r="B93" s="77" t="s">
        <v>98</v>
      </c>
      <c r="C93" s="480" t="s">
        <v>657</v>
      </c>
      <c r="D93" s="221"/>
      <c r="E93" s="480"/>
      <c r="F93" s="29" t="s">
        <v>932</v>
      </c>
    </row>
    <row r="100" spans="1:2">
      <c r="A100" s="44"/>
      <c r="B100" s="11"/>
    </row>
  </sheetData>
  <autoFilter ref="A8:F93"/>
  <mergeCells count="10">
    <mergeCell ref="A1:E1"/>
    <mergeCell ref="A2:A7"/>
    <mergeCell ref="B2:B7"/>
    <mergeCell ref="C2:E2"/>
    <mergeCell ref="H2:J3"/>
    <mergeCell ref="C3:E3"/>
    <mergeCell ref="C4:E4"/>
    <mergeCell ref="C5:E5"/>
    <mergeCell ref="C6:C7"/>
    <mergeCell ref="D6:E6"/>
  </mergeCells>
  <pageMargins left="0.7" right="0.7" top="0.75" bottom="0.75" header="0.3" footer="0.3"/>
  <pageSetup paperSize="9" firstPageNumber="2147483648" orientation="portrait" verticalDpi="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
  <sheetViews>
    <sheetView zoomScale="50" zoomScaleNormal="50" zoomScaleSheetLayoutView="50" workbookViewId="0">
      <pane xSplit="13" ySplit="12" topLeftCell="N13" activePane="bottomRight" state="frozen"/>
      <selection pane="topRight" activeCell="N1" sqref="N1"/>
      <selection pane="bottomLeft" activeCell="A13" sqref="A13"/>
      <selection pane="bottomRight" activeCell="J96" sqref="J96"/>
    </sheetView>
  </sheetViews>
  <sheetFormatPr defaultColWidth="14.85546875" defaultRowHeight="15"/>
  <cols>
    <col min="1" max="1" width="5.85546875" style="46" customWidth="1"/>
    <col min="2" max="2" width="42.42578125" style="144" customWidth="1"/>
    <col min="3" max="3" width="4.85546875" style="46" customWidth="1"/>
    <col min="4" max="4" width="5.5703125" style="46" customWidth="1"/>
    <col min="5" max="5" width="42.7109375" style="46" customWidth="1"/>
    <col min="6" max="6" width="14.85546875" style="46" customWidth="1"/>
    <col min="7" max="7" width="18.7109375" style="46" customWidth="1"/>
    <col min="8" max="8" width="20.5703125" style="46" customWidth="1"/>
    <col min="9" max="9" width="79.42578125" style="46" customWidth="1"/>
    <col min="10" max="10" width="6.7109375" style="46" customWidth="1"/>
    <col min="11" max="11" width="21.7109375" style="46" customWidth="1"/>
    <col min="12" max="12" width="20.7109375" style="46" customWidth="1"/>
    <col min="13" max="13" width="14.5703125" style="46" customWidth="1"/>
    <col min="14" max="14" width="17" style="46" customWidth="1"/>
    <col min="15" max="15" width="21.5703125" style="46" customWidth="1"/>
    <col min="16" max="16" width="21" style="46" customWidth="1"/>
    <col min="17" max="17" width="22.5703125" style="46" customWidth="1"/>
    <col min="18" max="18" width="20.5703125" style="46" customWidth="1"/>
    <col min="19" max="19" width="23.42578125" style="46" customWidth="1"/>
    <col min="20" max="20" width="27.140625" style="46" customWidth="1"/>
    <col min="21" max="22" width="20.42578125" style="46" customWidth="1"/>
    <col min="23" max="23" width="18.7109375" style="46" customWidth="1"/>
    <col min="24" max="24" width="19.85546875" style="46" customWidth="1"/>
  </cols>
  <sheetData>
    <row r="1" spans="1:24" ht="18.75">
      <c r="A1" s="738" t="s">
        <v>0</v>
      </c>
      <c r="B1" s="739"/>
      <c r="C1" s="739"/>
      <c r="D1" s="739"/>
      <c r="E1" s="739"/>
      <c r="F1" s="739"/>
      <c r="G1" s="739"/>
      <c r="H1" s="739"/>
      <c r="I1" s="739"/>
      <c r="J1" s="739"/>
      <c r="K1" s="739"/>
      <c r="L1" s="739"/>
      <c r="M1" s="739"/>
      <c r="N1" s="739"/>
      <c r="O1" s="739"/>
      <c r="P1" s="739"/>
      <c r="Q1" s="739"/>
      <c r="R1" s="739"/>
      <c r="S1" s="739"/>
      <c r="T1" s="739"/>
      <c r="U1" s="739"/>
      <c r="V1" s="739"/>
      <c r="W1" s="739"/>
      <c r="X1" s="739"/>
    </row>
    <row r="2" spans="1:24" ht="15.75" customHeight="1">
      <c r="A2" s="669" t="s">
        <v>1</v>
      </c>
      <c r="B2" s="669" t="s">
        <v>2</v>
      </c>
      <c r="C2" s="587" t="s">
        <v>268</v>
      </c>
      <c r="D2" s="587"/>
      <c r="E2" s="587"/>
      <c r="F2" s="587"/>
      <c r="G2" s="587"/>
      <c r="H2" s="587"/>
      <c r="I2" s="587"/>
      <c r="J2" s="587"/>
      <c r="K2" s="587"/>
      <c r="L2" s="587"/>
      <c r="M2" s="587"/>
      <c r="N2" s="587"/>
      <c r="O2" s="587"/>
      <c r="P2" s="587"/>
      <c r="Q2" s="587"/>
      <c r="R2" s="587"/>
      <c r="S2" s="587"/>
      <c r="T2" s="587"/>
      <c r="U2" s="587"/>
      <c r="V2" s="587"/>
      <c r="W2" s="587"/>
      <c r="X2" s="587"/>
    </row>
    <row r="3" spans="1:24" ht="24.75" customHeight="1">
      <c r="A3" s="669"/>
      <c r="B3" s="669"/>
      <c r="C3" s="588" t="s">
        <v>269</v>
      </c>
      <c r="D3" s="588"/>
      <c r="E3" s="588"/>
      <c r="F3" s="588"/>
      <c r="G3" s="588"/>
      <c r="H3" s="588"/>
      <c r="I3" s="588"/>
      <c r="J3" s="588"/>
      <c r="K3" s="588"/>
      <c r="L3" s="588"/>
      <c r="M3" s="588"/>
      <c r="N3" s="588"/>
      <c r="O3" s="588"/>
      <c r="P3" s="588"/>
      <c r="Q3" s="588"/>
      <c r="R3" s="588"/>
      <c r="S3" s="588"/>
      <c r="T3" s="588"/>
      <c r="U3" s="588"/>
      <c r="V3" s="588"/>
      <c r="W3" s="588"/>
      <c r="X3" s="588"/>
    </row>
    <row r="4" spans="1:24" ht="20.25" customHeight="1">
      <c r="A4" s="669"/>
      <c r="B4" s="669"/>
      <c r="C4" s="644" t="s">
        <v>270</v>
      </c>
      <c r="D4" s="644"/>
      <c r="E4" s="644"/>
      <c r="F4" s="644"/>
      <c r="G4" s="644"/>
      <c r="H4" s="644"/>
      <c r="I4" s="644"/>
      <c r="J4" s="644"/>
      <c r="K4" s="644"/>
      <c r="L4" s="644"/>
      <c r="M4" s="644"/>
      <c r="N4" s="644"/>
      <c r="O4" s="644"/>
      <c r="P4" s="644"/>
      <c r="Q4" s="644"/>
      <c r="R4" s="644"/>
      <c r="S4" s="644"/>
      <c r="T4" s="644"/>
      <c r="U4" s="644"/>
      <c r="V4" s="644"/>
      <c r="W4" s="644"/>
      <c r="X4" s="644"/>
    </row>
    <row r="5" spans="1:24" ht="19.5" customHeight="1">
      <c r="A5" s="669"/>
      <c r="B5" s="669"/>
      <c r="C5" s="599" t="s">
        <v>111</v>
      </c>
      <c r="D5" s="599"/>
      <c r="E5" s="599"/>
      <c r="F5" s="599"/>
      <c r="G5" s="599"/>
      <c r="H5" s="599"/>
      <c r="I5" s="599" t="s">
        <v>154</v>
      </c>
      <c r="J5" s="599"/>
      <c r="K5" s="645" t="s">
        <v>271</v>
      </c>
      <c r="L5" s="647"/>
      <c r="M5" s="592" t="s">
        <v>272</v>
      </c>
      <c r="N5" s="740"/>
      <c r="O5" s="740"/>
      <c r="P5" s="740"/>
      <c r="Q5" s="740"/>
      <c r="R5" s="740"/>
      <c r="S5" s="740"/>
      <c r="T5" s="740"/>
      <c r="U5" s="740"/>
      <c r="V5" s="593"/>
      <c r="W5" s="645" t="s">
        <v>273</v>
      </c>
      <c r="X5" s="647"/>
    </row>
    <row r="6" spans="1:24" ht="22.5" customHeight="1">
      <c r="A6" s="669"/>
      <c r="B6" s="669"/>
      <c r="C6" s="599" t="s">
        <v>8</v>
      </c>
      <c r="D6" s="687" t="s">
        <v>9</v>
      </c>
      <c r="E6" s="688"/>
      <c r="F6" s="688"/>
      <c r="G6" s="688"/>
      <c r="H6" s="689"/>
      <c r="I6" s="599"/>
      <c r="J6" s="599"/>
      <c r="K6" s="648"/>
      <c r="L6" s="650"/>
      <c r="M6" s="645" t="s">
        <v>274</v>
      </c>
      <c r="N6" s="647"/>
      <c r="O6" s="592" t="s">
        <v>275</v>
      </c>
      <c r="P6" s="740"/>
      <c r="Q6" s="740"/>
      <c r="R6" s="593"/>
      <c r="S6" s="645" t="s">
        <v>276</v>
      </c>
      <c r="T6" s="647"/>
      <c r="U6" s="645" t="s">
        <v>277</v>
      </c>
      <c r="V6" s="647"/>
      <c r="W6" s="648"/>
      <c r="X6" s="650"/>
    </row>
    <row r="7" spans="1:24" ht="48" customHeight="1">
      <c r="A7" s="669"/>
      <c r="B7" s="669"/>
      <c r="C7" s="599"/>
      <c r="D7" s="599" t="s">
        <v>115</v>
      </c>
      <c r="E7" s="599"/>
      <c r="F7" s="599"/>
      <c r="G7" s="599"/>
      <c r="H7" s="599"/>
      <c r="I7" s="599"/>
      <c r="J7" s="599"/>
      <c r="K7" s="651"/>
      <c r="L7" s="653"/>
      <c r="M7" s="651"/>
      <c r="N7" s="653"/>
      <c r="O7" s="592" t="s">
        <v>278</v>
      </c>
      <c r="P7" s="593"/>
      <c r="Q7" s="592" t="s">
        <v>279</v>
      </c>
      <c r="R7" s="593"/>
      <c r="S7" s="651"/>
      <c r="T7" s="653"/>
      <c r="U7" s="651"/>
      <c r="V7" s="653"/>
      <c r="W7" s="651"/>
      <c r="X7" s="653"/>
    </row>
    <row r="8" spans="1:24" ht="15.75" customHeight="1">
      <c r="A8" s="669"/>
      <c r="B8" s="669"/>
      <c r="C8" s="599"/>
      <c r="D8" s="599" t="s">
        <v>8</v>
      </c>
      <c r="E8" s="609" t="s">
        <v>9</v>
      </c>
      <c r="F8" s="609"/>
      <c r="G8" s="609"/>
      <c r="H8" s="609"/>
      <c r="I8" s="741" t="s">
        <v>280</v>
      </c>
      <c r="J8" s="741" t="s">
        <v>9</v>
      </c>
      <c r="K8" s="711" t="s">
        <v>281</v>
      </c>
      <c r="L8" s="711" t="s">
        <v>282</v>
      </c>
      <c r="M8" s="711" t="s">
        <v>281</v>
      </c>
      <c r="N8" s="711" t="s">
        <v>282</v>
      </c>
      <c r="O8" s="711" t="s">
        <v>281</v>
      </c>
      <c r="P8" s="711" t="s">
        <v>282</v>
      </c>
      <c r="Q8" s="711" t="s">
        <v>281</v>
      </c>
      <c r="R8" s="711" t="s">
        <v>282</v>
      </c>
      <c r="S8" s="711" t="s">
        <v>281</v>
      </c>
      <c r="T8" s="711" t="s">
        <v>282</v>
      </c>
      <c r="U8" s="711" t="s">
        <v>281</v>
      </c>
      <c r="V8" s="711" t="s">
        <v>282</v>
      </c>
      <c r="W8" s="711" t="s">
        <v>281</v>
      </c>
      <c r="X8" s="711" t="s">
        <v>282</v>
      </c>
    </row>
    <row r="9" spans="1:24" ht="66" customHeight="1">
      <c r="A9" s="669"/>
      <c r="B9" s="669"/>
      <c r="C9" s="599"/>
      <c r="D9" s="599"/>
      <c r="E9" s="567" t="s">
        <v>116</v>
      </c>
      <c r="F9" s="567" t="s">
        <v>117</v>
      </c>
      <c r="G9" s="567" t="s">
        <v>186</v>
      </c>
      <c r="H9" s="567" t="s">
        <v>187</v>
      </c>
      <c r="I9" s="741"/>
      <c r="J9" s="741"/>
      <c r="K9" s="712"/>
      <c r="L9" s="712"/>
      <c r="M9" s="712"/>
      <c r="N9" s="712"/>
      <c r="O9" s="712"/>
      <c r="P9" s="712"/>
      <c r="Q9" s="712"/>
      <c r="R9" s="712"/>
      <c r="S9" s="712"/>
      <c r="T9" s="712"/>
      <c r="U9" s="712"/>
      <c r="V9" s="712"/>
      <c r="W9" s="712"/>
      <c r="X9" s="712"/>
    </row>
    <row r="10" spans="1:24" ht="15.75">
      <c r="A10" s="139">
        <v>1</v>
      </c>
      <c r="B10" s="139">
        <v>2</v>
      </c>
      <c r="C10" s="26">
        <v>3</v>
      </c>
      <c r="D10" s="26">
        <v>4</v>
      </c>
      <c r="E10" s="26">
        <v>5</v>
      </c>
      <c r="F10" s="26">
        <v>6</v>
      </c>
      <c r="G10" s="26">
        <v>7</v>
      </c>
      <c r="H10" s="26">
        <v>8</v>
      </c>
      <c r="I10" s="140">
        <v>9</v>
      </c>
      <c r="J10" s="140">
        <v>10</v>
      </c>
      <c r="K10" s="141">
        <v>11</v>
      </c>
      <c r="L10" s="141">
        <v>12</v>
      </c>
      <c r="M10" s="141">
        <v>13</v>
      </c>
      <c r="N10" s="141">
        <v>14</v>
      </c>
      <c r="O10" s="141">
        <v>15</v>
      </c>
      <c r="P10" s="141">
        <v>16</v>
      </c>
      <c r="Q10" s="141">
        <v>17</v>
      </c>
      <c r="R10" s="141">
        <v>18</v>
      </c>
      <c r="S10" s="141">
        <v>19</v>
      </c>
      <c r="T10" s="141">
        <v>20</v>
      </c>
      <c r="U10" s="141">
        <v>21</v>
      </c>
      <c r="V10" s="141">
        <v>22</v>
      </c>
      <c r="W10" s="141">
        <v>23</v>
      </c>
      <c r="X10" s="141">
        <v>24</v>
      </c>
    </row>
    <row r="11" spans="1:24" ht="15.75">
      <c r="A11" s="38">
        <v>1</v>
      </c>
      <c r="B11" s="57" t="s">
        <v>13</v>
      </c>
      <c r="C11" s="531"/>
      <c r="D11" s="531"/>
      <c r="E11" s="531"/>
      <c r="F11" s="531"/>
      <c r="G11" s="531"/>
      <c r="H11" s="531"/>
      <c r="I11" s="531"/>
      <c r="J11" s="531"/>
      <c r="K11" s="531"/>
      <c r="L11" s="531"/>
      <c r="M11" s="531"/>
      <c r="N11" s="531"/>
      <c r="O11" s="531"/>
      <c r="P11" s="531"/>
      <c r="Q11" s="531"/>
      <c r="R11" s="531"/>
      <c r="S11" s="531"/>
      <c r="T11" s="531"/>
      <c r="U11" s="531"/>
      <c r="V11" s="38"/>
      <c r="W11" s="38"/>
      <c r="X11" s="38"/>
    </row>
    <row r="12" spans="1:24" ht="15.75">
      <c r="A12" s="78">
        <f t="shared" ref="A12:A75" si="0">A11+1</f>
        <v>2</v>
      </c>
      <c r="B12" s="77" t="s">
        <v>14</v>
      </c>
      <c r="C12" s="78" t="s">
        <v>375</v>
      </c>
      <c r="D12" s="78"/>
      <c r="E12" s="78"/>
      <c r="F12" s="78"/>
      <c r="G12" s="78"/>
      <c r="H12" s="78"/>
      <c r="I12" s="82" t="s">
        <v>8</v>
      </c>
      <c r="J12" s="78"/>
      <c r="K12" s="78"/>
      <c r="L12" s="78"/>
      <c r="M12" s="78"/>
      <c r="N12" s="78"/>
      <c r="O12" s="78"/>
      <c r="P12" s="78"/>
      <c r="Q12" s="78"/>
      <c r="R12" s="78"/>
      <c r="S12" s="78"/>
      <c r="T12" s="78"/>
      <c r="U12" s="78"/>
      <c r="V12" s="78"/>
      <c r="W12" s="78"/>
      <c r="X12" s="78"/>
    </row>
    <row r="13" spans="1:24" ht="63">
      <c r="A13" s="78">
        <f t="shared" si="0"/>
        <v>3</v>
      </c>
      <c r="B13" s="77" t="s">
        <v>15</v>
      </c>
      <c r="C13" s="78" t="s">
        <v>375</v>
      </c>
      <c r="D13" s="78"/>
      <c r="E13" s="78"/>
      <c r="F13" s="78"/>
      <c r="G13" s="78"/>
      <c r="H13" s="78"/>
      <c r="I13" s="83" t="s">
        <v>571</v>
      </c>
      <c r="J13" s="78"/>
      <c r="K13" s="78">
        <v>0</v>
      </c>
      <c r="L13" s="78">
        <v>0</v>
      </c>
      <c r="M13" s="78">
        <v>0</v>
      </c>
      <c r="N13" s="78">
        <v>0</v>
      </c>
      <c r="O13" s="78">
        <v>0</v>
      </c>
      <c r="P13" s="78">
        <v>0</v>
      </c>
      <c r="Q13" s="78">
        <v>0</v>
      </c>
      <c r="R13" s="78">
        <v>0</v>
      </c>
      <c r="S13" s="78">
        <v>0</v>
      </c>
      <c r="T13" s="78">
        <v>0</v>
      </c>
      <c r="U13" s="78">
        <v>0</v>
      </c>
      <c r="V13" s="78">
        <v>0</v>
      </c>
      <c r="W13" s="78">
        <v>0</v>
      </c>
      <c r="X13" s="78">
        <v>0</v>
      </c>
    </row>
    <row r="14" spans="1:24" ht="15.75">
      <c r="A14" s="78">
        <f t="shared" si="0"/>
        <v>4</v>
      </c>
      <c r="B14" s="77" t="s">
        <v>16</v>
      </c>
      <c r="C14" s="78" t="s">
        <v>375</v>
      </c>
      <c r="D14" s="78"/>
      <c r="E14" s="78"/>
      <c r="F14" s="78"/>
      <c r="G14" s="78"/>
      <c r="H14" s="78"/>
      <c r="I14" s="78"/>
      <c r="J14" s="78" t="s">
        <v>375</v>
      </c>
      <c r="K14" s="78">
        <v>21</v>
      </c>
      <c r="L14" s="78">
        <v>34</v>
      </c>
      <c r="M14" s="78">
        <v>2387</v>
      </c>
      <c r="N14" s="78">
        <v>3403</v>
      </c>
      <c r="O14" s="78">
        <v>0</v>
      </c>
      <c r="P14" s="78">
        <v>0</v>
      </c>
      <c r="Q14" s="78">
        <v>0</v>
      </c>
      <c r="R14" s="78">
        <v>0</v>
      </c>
      <c r="S14" s="78">
        <v>0</v>
      </c>
      <c r="T14" s="78">
        <v>0</v>
      </c>
      <c r="U14" s="78">
        <v>0</v>
      </c>
      <c r="V14" s="78">
        <v>0</v>
      </c>
      <c r="W14" s="78">
        <v>0</v>
      </c>
      <c r="X14" s="78">
        <v>0</v>
      </c>
    </row>
    <row r="15" spans="1:24" ht="110.25">
      <c r="A15" s="78">
        <f t="shared" si="0"/>
        <v>5</v>
      </c>
      <c r="B15" s="77" t="s">
        <v>17</v>
      </c>
      <c r="C15" s="78" t="s">
        <v>375</v>
      </c>
      <c r="D15" s="72"/>
      <c r="E15" s="72"/>
      <c r="F15" s="72"/>
      <c r="G15" s="72"/>
      <c r="H15" s="72"/>
      <c r="I15" s="83" t="s">
        <v>946</v>
      </c>
      <c r="J15" s="72"/>
      <c r="K15" s="72"/>
      <c r="L15" s="72"/>
      <c r="M15" s="72"/>
      <c r="N15" s="72"/>
      <c r="O15" s="72"/>
      <c r="P15" s="72"/>
      <c r="Q15" s="72"/>
      <c r="R15" s="72"/>
      <c r="S15" s="72"/>
      <c r="T15" s="72"/>
      <c r="U15" s="72"/>
      <c r="V15" s="72"/>
      <c r="W15" s="72"/>
      <c r="X15" s="72"/>
    </row>
    <row r="16" spans="1:24" ht="47.25">
      <c r="A16" s="78">
        <f t="shared" si="0"/>
        <v>6</v>
      </c>
      <c r="B16" s="77" t="s">
        <v>18</v>
      </c>
      <c r="C16" s="78" t="s">
        <v>375</v>
      </c>
      <c r="D16" s="107"/>
      <c r="E16" s="78"/>
      <c r="F16" s="230"/>
      <c r="G16" s="78"/>
      <c r="H16" s="78"/>
      <c r="I16" s="130" t="s">
        <v>1499</v>
      </c>
      <c r="J16" s="78"/>
      <c r="K16" s="78"/>
      <c r="L16" s="78"/>
      <c r="M16" s="78"/>
      <c r="N16" s="78"/>
      <c r="O16" s="78"/>
      <c r="P16" s="78"/>
      <c r="Q16" s="78"/>
      <c r="R16" s="78"/>
      <c r="S16" s="78"/>
      <c r="T16" s="78"/>
      <c r="U16" s="78"/>
      <c r="V16" s="78"/>
      <c r="W16" s="78"/>
      <c r="X16" s="78"/>
    </row>
    <row r="17" spans="1:24" ht="136.5" customHeight="1">
      <c r="A17" s="78">
        <f t="shared" si="0"/>
        <v>7</v>
      </c>
      <c r="B17" s="77" t="s">
        <v>19</v>
      </c>
      <c r="C17" s="78"/>
      <c r="D17" s="211" t="s">
        <v>375</v>
      </c>
      <c r="E17" s="130" t="s">
        <v>427</v>
      </c>
      <c r="F17" s="558"/>
      <c r="G17" s="62"/>
      <c r="H17" s="62"/>
      <c r="I17" s="83" t="s">
        <v>428</v>
      </c>
      <c r="J17" s="78"/>
      <c r="K17" s="78"/>
      <c r="L17" s="78"/>
      <c r="M17" s="78"/>
      <c r="N17" s="78"/>
      <c r="O17" s="78"/>
      <c r="P17" s="78"/>
      <c r="Q17" s="78"/>
      <c r="R17" s="78"/>
      <c r="S17" s="78"/>
      <c r="T17" s="78"/>
      <c r="U17" s="78"/>
      <c r="V17" s="78"/>
      <c r="W17" s="78"/>
      <c r="X17" s="78"/>
    </row>
    <row r="18" spans="1:24" ht="15.75">
      <c r="A18" s="38">
        <f t="shared" si="0"/>
        <v>8</v>
      </c>
      <c r="B18" s="57" t="s">
        <v>20</v>
      </c>
      <c r="C18" s="38"/>
      <c r="D18" s="38"/>
      <c r="E18" s="38"/>
      <c r="F18" s="38"/>
      <c r="G18" s="38"/>
      <c r="H18" s="38"/>
      <c r="I18" s="38"/>
      <c r="J18" s="38"/>
      <c r="K18" s="38"/>
      <c r="L18" s="38"/>
      <c r="M18" s="38"/>
      <c r="N18" s="38"/>
      <c r="O18" s="38"/>
      <c r="P18" s="38"/>
      <c r="Q18" s="38"/>
      <c r="R18" s="38"/>
      <c r="S18" s="38"/>
      <c r="T18" s="38"/>
      <c r="U18" s="38"/>
      <c r="V18" s="38"/>
      <c r="W18" s="38"/>
      <c r="X18" s="38"/>
    </row>
    <row r="19" spans="1:24" ht="15.75">
      <c r="A19" s="38">
        <f t="shared" si="0"/>
        <v>9</v>
      </c>
      <c r="B19" s="57" t="s">
        <v>21</v>
      </c>
      <c r="C19" s="38"/>
      <c r="D19" s="38"/>
      <c r="E19" s="38"/>
      <c r="F19" s="38"/>
      <c r="G19" s="38"/>
      <c r="H19" s="38"/>
      <c r="I19" s="38"/>
      <c r="J19" s="38"/>
      <c r="K19" s="38"/>
      <c r="L19" s="38"/>
      <c r="M19" s="38"/>
      <c r="N19" s="38"/>
      <c r="O19" s="38"/>
      <c r="P19" s="38"/>
      <c r="Q19" s="38"/>
      <c r="R19" s="38"/>
      <c r="S19" s="38"/>
      <c r="T19" s="38"/>
      <c r="U19" s="38"/>
      <c r="V19" s="38"/>
      <c r="W19" s="38"/>
      <c r="X19" s="38"/>
    </row>
    <row r="20" spans="1:24" ht="42.75" customHeight="1">
      <c r="A20" s="78">
        <f t="shared" si="0"/>
        <v>10</v>
      </c>
      <c r="B20" s="77" t="s">
        <v>22</v>
      </c>
      <c r="C20" s="78"/>
      <c r="D20" s="72" t="s">
        <v>375</v>
      </c>
      <c r="E20" s="78"/>
      <c r="F20" s="78"/>
      <c r="G20" s="78"/>
      <c r="H20" s="78"/>
      <c r="I20" s="83" t="s">
        <v>947</v>
      </c>
      <c r="J20" s="78"/>
      <c r="K20" s="78"/>
      <c r="L20" s="78"/>
      <c r="M20" s="78"/>
      <c r="N20" s="78"/>
      <c r="O20" s="78"/>
      <c r="P20" s="78"/>
      <c r="Q20" s="78"/>
      <c r="R20" s="78"/>
      <c r="S20" s="78"/>
      <c r="T20" s="78"/>
      <c r="U20" s="78"/>
      <c r="V20" s="78"/>
      <c r="W20" s="78"/>
      <c r="X20" s="78"/>
    </row>
    <row r="21" spans="1:24" ht="15.75">
      <c r="A21" s="78">
        <f t="shared" si="0"/>
        <v>11</v>
      </c>
      <c r="B21" s="77" t="s">
        <v>23</v>
      </c>
      <c r="C21" s="78" t="s">
        <v>375</v>
      </c>
      <c r="D21" s="78"/>
      <c r="E21" s="78"/>
      <c r="F21" s="78"/>
      <c r="G21" s="78"/>
      <c r="H21" s="78"/>
      <c r="I21" s="83" t="s">
        <v>1500</v>
      </c>
      <c r="J21" s="78"/>
      <c r="K21" s="78"/>
      <c r="L21" s="78"/>
      <c r="M21" s="78"/>
      <c r="N21" s="78"/>
      <c r="O21" s="78"/>
      <c r="P21" s="78"/>
      <c r="Q21" s="78"/>
      <c r="R21" s="78"/>
      <c r="S21" s="78"/>
      <c r="T21" s="78"/>
      <c r="U21" s="78"/>
      <c r="V21" s="78"/>
      <c r="W21" s="78"/>
      <c r="X21" s="78"/>
    </row>
    <row r="22" spans="1:24" ht="15.75">
      <c r="A22" s="38">
        <f t="shared" si="0"/>
        <v>12</v>
      </c>
      <c r="B22" s="57" t="s">
        <v>24</v>
      </c>
      <c r="C22" s="38"/>
      <c r="D22" s="38"/>
      <c r="E22" s="38"/>
      <c r="F22" s="38"/>
      <c r="G22" s="38"/>
      <c r="H22" s="38"/>
      <c r="I22" s="38"/>
      <c r="J22" s="38"/>
      <c r="K22" s="38"/>
      <c r="L22" s="38"/>
      <c r="M22" s="38"/>
      <c r="N22" s="38"/>
      <c r="O22" s="38"/>
      <c r="P22" s="38"/>
      <c r="Q22" s="38"/>
      <c r="R22" s="38"/>
      <c r="S22" s="38"/>
      <c r="T22" s="38"/>
      <c r="U22" s="38"/>
      <c r="V22" s="38"/>
      <c r="W22" s="38"/>
      <c r="X22" s="38"/>
    </row>
    <row r="23" spans="1:24" ht="94.5">
      <c r="A23" s="78">
        <f t="shared" si="0"/>
        <v>13</v>
      </c>
      <c r="B23" s="77" t="s">
        <v>25</v>
      </c>
      <c r="C23" s="78"/>
      <c r="D23" s="78"/>
      <c r="E23" s="433" t="s">
        <v>948</v>
      </c>
      <c r="F23" s="331" t="s">
        <v>253</v>
      </c>
      <c r="G23" s="62"/>
      <c r="H23" s="62"/>
      <c r="I23" s="62"/>
      <c r="J23" s="62"/>
      <c r="K23" s="78">
        <v>0</v>
      </c>
      <c r="L23" s="78">
        <v>0</v>
      </c>
      <c r="M23" s="559" t="s">
        <v>949</v>
      </c>
      <c r="N23" s="559" t="s">
        <v>949</v>
      </c>
      <c r="O23" s="78">
        <v>0</v>
      </c>
      <c r="P23" s="78">
        <v>0</v>
      </c>
      <c r="Q23" s="78">
        <v>0</v>
      </c>
      <c r="R23" s="78">
        <v>0</v>
      </c>
      <c r="S23" s="78">
        <v>0</v>
      </c>
      <c r="T23" s="78">
        <v>0</v>
      </c>
      <c r="U23" s="78">
        <v>0</v>
      </c>
      <c r="V23" s="78">
        <v>0</v>
      </c>
      <c r="W23" s="484" t="s">
        <v>293</v>
      </c>
      <c r="X23" s="484" t="s">
        <v>293</v>
      </c>
    </row>
    <row r="24" spans="1:24" ht="15.75">
      <c r="A24" s="38">
        <f t="shared" si="0"/>
        <v>14</v>
      </c>
      <c r="B24" s="57" t="s">
        <v>26</v>
      </c>
      <c r="C24" s="38"/>
      <c r="D24" s="38"/>
      <c r="E24" s="38"/>
      <c r="F24" s="38"/>
      <c r="G24" s="38"/>
      <c r="H24" s="38"/>
      <c r="I24" s="38"/>
      <c r="J24" s="38"/>
      <c r="K24" s="38"/>
      <c r="L24" s="38"/>
      <c r="M24" s="38"/>
      <c r="N24" s="38"/>
      <c r="O24" s="38"/>
      <c r="P24" s="38"/>
      <c r="Q24" s="38"/>
      <c r="R24" s="38"/>
      <c r="S24" s="38"/>
      <c r="T24" s="38"/>
      <c r="U24" s="38"/>
      <c r="V24" s="38"/>
      <c r="W24" s="38"/>
      <c r="X24" s="38"/>
    </row>
    <row r="25" spans="1:24" ht="15.75">
      <c r="A25" s="78">
        <f t="shared" si="0"/>
        <v>15</v>
      </c>
      <c r="B25" s="77" t="s">
        <v>27</v>
      </c>
      <c r="C25" s="72"/>
      <c r="D25" s="72"/>
      <c r="E25" s="130" t="s">
        <v>122</v>
      </c>
      <c r="F25" s="54" t="s">
        <v>950</v>
      </c>
      <c r="G25" s="54" t="s">
        <v>293</v>
      </c>
      <c r="H25" s="54" t="s">
        <v>293</v>
      </c>
      <c r="I25" s="83" t="s">
        <v>1501</v>
      </c>
      <c r="J25" s="72"/>
      <c r="K25" s="72">
        <v>0</v>
      </c>
      <c r="L25" s="72">
        <v>1</v>
      </c>
      <c r="M25" s="72">
        <v>124</v>
      </c>
      <c r="N25" s="72">
        <v>124</v>
      </c>
      <c r="O25" s="72">
        <v>0</v>
      </c>
      <c r="P25" s="72">
        <v>0</v>
      </c>
      <c r="Q25" s="72">
        <v>0</v>
      </c>
      <c r="R25" s="72">
        <v>0</v>
      </c>
      <c r="S25" s="72">
        <v>0</v>
      </c>
      <c r="T25" s="72">
        <v>0</v>
      </c>
      <c r="U25" s="72">
        <v>0</v>
      </c>
      <c r="V25" s="72">
        <v>0</v>
      </c>
      <c r="W25" s="72">
        <v>0</v>
      </c>
      <c r="X25" s="72">
        <v>0</v>
      </c>
    </row>
    <row r="26" spans="1:24" ht="15.75">
      <c r="A26" s="78">
        <f t="shared" si="0"/>
        <v>16</v>
      </c>
      <c r="B26" s="77" t="s">
        <v>28</v>
      </c>
      <c r="C26" s="72"/>
      <c r="D26" s="72" t="s">
        <v>375</v>
      </c>
      <c r="E26" s="72"/>
      <c r="F26" s="72"/>
      <c r="G26" s="72"/>
      <c r="H26" s="72"/>
      <c r="I26" s="83" t="s">
        <v>8</v>
      </c>
      <c r="J26" s="72"/>
      <c r="K26" s="72"/>
      <c r="L26" s="72"/>
      <c r="M26" s="72"/>
      <c r="N26" s="72"/>
      <c r="O26" s="72"/>
      <c r="P26" s="72"/>
      <c r="Q26" s="72"/>
      <c r="R26" s="72"/>
      <c r="S26" s="72"/>
      <c r="T26" s="72"/>
      <c r="U26" s="72"/>
      <c r="V26" s="72"/>
      <c r="W26" s="72"/>
      <c r="X26" s="72"/>
    </row>
    <row r="27" spans="1:24" ht="15.75">
      <c r="A27" s="38">
        <f t="shared" si="0"/>
        <v>17</v>
      </c>
      <c r="B27" s="57" t="s">
        <v>29</v>
      </c>
      <c r="C27" s="38"/>
      <c r="D27" s="38"/>
      <c r="E27" s="38"/>
      <c r="F27" s="38"/>
      <c r="G27" s="38"/>
      <c r="H27" s="38"/>
      <c r="I27" s="38"/>
      <c r="J27" s="38"/>
      <c r="K27" s="38"/>
      <c r="L27" s="38"/>
      <c r="M27" s="38"/>
      <c r="N27" s="38"/>
      <c r="O27" s="38"/>
      <c r="P27" s="38"/>
      <c r="Q27" s="38"/>
      <c r="R27" s="38"/>
      <c r="S27" s="38"/>
      <c r="T27" s="38"/>
      <c r="U27" s="38"/>
      <c r="V27" s="38"/>
      <c r="W27" s="38"/>
      <c r="X27" s="38"/>
    </row>
    <row r="28" spans="1:24" ht="15.75">
      <c r="A28" s="38">
        <f t="shared" si="0"/>
        <v>18</v>
      </c>
      <c r="B28" s="57" t="s">
        <v>30</v>
      </c>
      <c r="C28" s="38"/>
      <c r="D28" s="38"/>
      <c r="E28" s="38"/>
      <c r="F28" s="38"/>
      <c r="G28" s="38"/>
      <c r="H28" s="38"/>
      <c r="I28" s="38"/>
      <c r="J28" s="38"/>
      <c r="K28" s="38"/>
      <c r="L28" s="38"/>
      <c r="M28" s="38"/>
      <c r="N28" s="38"/>
      <c r="O28" s="38"/>
      <c r="P28" s="38"/>
      <c r="Q28" s="38"/>
      <c r="R28" s="38"/>
      <c r="S28" s="38"/>
      <c r="T28" s="38"/>
      <c r="U28" s="38"/>
      <c r="V28" s="38"/>
      <c r="W28" s="38"/>
      <c r="X28" s="38"/>
    </row>
    <row r="29" spans="1:24" ht="69" customHeight="1">
      <c r="A29" s="78">
        <f t="shared" si="0"/>
        <v>19</v>
      </c>
      <c r="B29" s="77" t="s">
        <v>31</v>
      </c>
      <c r="C29" s="72"/>
      <c r="D29" s="72" t="s">
        <v>375</v>
      </c>
      <c r="E29" s="72"/>
      <c r="F29" s="72"/>
      <c r="G29" s="72"/>
      <c r="H29" s="72"/>
      <c r="I29" s="83" t="s">
        <v>951</v>
      </c>
      <c r="J29" s="72"/>
      <c r="K29" s="72">
        <v>9</v>
      </c>
      <c r="L29" s="72">
        <v>0</v>
      </c>
      <c r="M29" s="72" t="s">
        <v>376</v>
      </c>
      <c r="N29" s="72" t="s">
        <v>376</v>
      </c>
      <c r="O29" s="72">
        <v>0</v>
      </c>
      <c r="P29" s="72">
        <v>0</v>
      </c>
      <c r="Q29" s="72">
        <v>0</v>
      </c>
      <c r="R29" s="72">
        <v>0</v>
      </c>
      <c r="S29" s="72">
        <v>0</v>
      </c>
      <c r="T29" s="72">
        <v>0</v>
      </c>
      <c r="U29" s="72">
        <v>0</v>
      </c>
      <c r="V29" s="72">
        <v>0</v>
      </c>
      <c r="W29" s="72" t="s">
        <v>293</v>
      </c>
      <c r="X29" s="72" t="s">
        <v>293</v>
      </c>
    </row>
    <row r="30" spans="1:24" ht="382.5" customHeight="1">
      <c r="A30" s="78">
        <f t="shared" si="0"/>
        <v>20</v>
      </c>
      <c r="B30" s="77" t="s">
        <v>32</v>
      </c>
      <c r="C30" s="78"/>
      <c r="D30" s="78" t="s">
        <v>375</v>
      </c>
      <c r="E30" s="78"/>
      <c r="F30" s="78"/>
      <c r="G30" s="78"/>
      <c r="H30" s="78"/>
      <c r="I30" s="83" t="s">
        <v>1185</v>
      </c>
      <c r="J30" s="78"/>
      <c r="K30" s="78"/>
      <c r="L30" s="78"/>
      <c r="M30" s="78"/>
      <c r="N30" s="78"/>
      <c r="O30" s="78"/>
      <c r="P30" s="78"/>
      <c r="Q30" s="78"/>
      <c r="R30" s="78"/>
      <c r="S30" s="78"/>
      <c r="T30" s="78"/>
      <c r="U30" s="78"/>
      <c r="V30" s="78"/>
      <c r="W30" s="78"/>
      <c r="X30" s="78"/>
    </row>
    <row r="31" spans="1:24" ht="15.75">
      <c r="A31" s="78">
        <f t="shared" si="0"/>
        <v>21</v>
      </c>
      <c r="B31" s="77" t="s">
        <v>33</v>
      </c>
      <c r="C31" s="78" t="s">
        <v>375</v>
      </c>
      <c r="D31" s="78"/>
      <c r="E31" s="78"/>
      <c r="F31" s="78"/>
      <c r="G31" s="78"/>
      <c r="H31" s="78"/>
      <c r="I31" s="83" t="s">
        <v>952</v>
      </c>
      <c r="J31" s="78"/>
      <c r="K31" s="78"/>
      <c r="L31" s="78"/>
      <c r="M31" s="78"/>
      <c r="N31" s="78"/>
      <c r="O31" s="78"/>
      <c r="P31" s="78"/>
      <c r="Q31" s="78"/>
      <c r="R31" s="78"/>
      <c r="S31" s="78"/>
      <c r="T31" s="78"/>
      <c r="U31" s="78"/>
      <c r="V31" s="78"/>
      <c r="W31" s="78"/>
      <c r="X31" s="78"/>
    </row>
    <row r="32" spans="1:24" ht="31.5">
      <c r="A32" s="78">
        <f t="shared" si="0"/>
        <v>22</v>
      </c>
      <c r="B32" s="77" t="s">
        <v>34</v>
      </c>
      <c r="C32" s="78" t="s">
        <v>375</v>
      </c>
      <c r="D32" s="78"/>
      <c r="E32" s="78"/>
      <c r="F32" s="78"/>
      <c r="G32" s="78"/>
      <c r="H32" s="78"/>
      <c r="I32" s="130" t="s">
        <v>1502</v>
      </c>
      <c r="J32" s="78"/>
      <c r="K32" s="78"/>
      <c r="L32" s="78"/>
      <c r="M32" s="78"/>
      <c r="N32" s="78"/>
      <c r="O32" s="78"/>
      <c r="P32" s="78"/>
      <c r="Q32" s="78"/>
      <c r="R32" s="78"/>
      <c r="S32" s="78"/>
      <c r="T32" s="78"/>
      <c r="U32" s="78"/>
      <c r="V32" s="78"/>
      <c r="W32" s="78"/>
      <c r="X32" s="78"/>
    </row>
    <row r="33" spans="1:24" ht="31.5">
      <c r="A33" s="78">
        <f t="shared" si="0"/>
        <v>23</v>
      </c>
      <c r="B33" s="77" t="s">
        <v>35</v>
      </c>
      <c r="C33" s="78" t="s">
        <v>375</v>
      </c>
      <c r="D33" s="78"/>
      <c r="E33" s="78"/>
      <c r="F33" s="78"/>
      <c r="G33" s="78"/>
      <c r="H33" s="78"/>
      <c r="I33" s="83" t="s">
        <v>1503</v>
      </c>
      <c r="J33" s="78"/>
      <c r="K33" s="72">
        <v>0</v>
      </c>
      <c r="L33" s="72">
        <v>0</v>
      </c>
      <c r="M33" s="72">
        <v>0</v>
      </c>
      <c r="N33" s="72">
        <v>0</v>
      </c>
      <c r="O33" s="72">
        <v>0</v>
      </c>
      <c r="P33" s="72">
        <v>0</v>
      </c>
      <c r="Q33" s="72">
        <v>0</v>
      </c>
      <c r="R33" s="72">
        <v>0</v>
      </c>
      <c r="S33" s="72">
        <v>0</v>
      </c>
      <c r="T33" s="72">
        <v>0</v>
      </c>
      <c r="U33" s="72">
        <v>0</v>
      </c>
      <c r="V33" s="72">
        <v>0</v>
      </c>
      <c r="W33" s="72">
        <v>0</v>
      </c>
      <c r="X33" s="72">
        <v>0</v>
      </c>
    </row>
    <row r="34" spans="1:24" ht="15.75">
      <c r="A34" s="62">
        <f t="shared" si="0"/>
        <v>24</v>
      </c>
      <c r="B34" s="61" t="s">
        <v>37</v>
      </c>
      <c r="C34" s="62"/>
      <c r="D34" s="62"/>
      <c r="E34" s="62"/>
      <c r="F34" s="62"/>
      <c r="G34" s="62"/>
      <c r="H34" s="62"/>
      <c r="I34" s="62"/>
      <c r="J34" s="62"/>
      <c r="K34" s="62"/>
      <c r="L34" s="62"/>
      <c r="M34" s="62"/>
      <c r="N34" s="62"/>
      <c r="O34" s="62"/>
      <c r="P34" s="62"/>
      <c r="Q34" s="62"/>
      <c r="R34" s="62"/>
      <c r="S34" s="62"/>
      <c r="T34" s="62"/>
      <c r="U34" s="62"/>
      <c r="V34" s="62"/>
      <c r="W34" s="62"/>
      <c r="X34" s="62"/>
    </row>
    <row r="35" spans="1:24" ht="63">
      <c r="A35" s="78">
        <f t="shared" si="0"/>
        <v>25</v>
      </c>
      <c r="B35" s="77" t="s">
        <v>38</v>
      </c>
      <c r="C35" s="72"/>
      <c r="D35" s="72"/>
      <c r="E35" s="83" t="s">
        <v>512</v>
      </c>
      <c r="F35" s="72" t="s">
        <v>253</v>
      </c>
      <c r="G35" s="72">
        <v>0</v>
      </c>
      <c r="H35" s="72">
        <v>0</v>
      </c>
      <c r="I35" s="83" t="s">
        <v>8</v>
      </c>
      <c r="J35" s="72"/>
      <c r="K35" s="72">
        <v>0</v>
      </c>
      <c r="L35" s="72">
        <v>0</v>
      </c>
      <c r="M35" s="72">
        <v>0</v>
      </c>
      <c r="N35" s="72">
        <v>0</v>
      </c>
      <c r="O35" s="72">
        <v>2</v>
      </c>
      <c r="P35" s="72">
        <v>4</v>
      </c>
      <c r="Q35" s="72">
        <v>2</v>
      </c>
      <c r="R35" s="72">
        <v>3</v>
      </c>
      <c r="S35" s="72">
        <v>0</v>
      </c>
      <c r="T35" s="72">
        <v>0</v>
      </c>
      <c r="U35" s="72">
        <v>0</v>
      </c>
      <c r="V35" s="72">
        <v>0</v>
      </c>
      <c r="W35" s="72"/>
      <c r="X35" s="72"/>
    </row>
    <row r="36" spans="1:24" ht="409.5">
      <c r="A36" s="78">
        <f t="shared" si="0"/>
        <v>26</v>
      </c>
      <c r="B36" s="77" t="s">
        <v>39</v>
      </c>
      <c r="C36" s="78" t="s">
        <v>375</v>
      </c>
      <c r="D36" s="78"/>
      <c r="E36" s="78"/>
      <c r="F36" s="78"/>
      <c r="G36" s="78"/>
      <c r="H36" s="78"/>
      <c r="I36" s="83" t="s">
        <v>1504</v>
      </c>
      <c r="J36" s="78"/>
      <c r="K36" s="78">
        <v>0</v>
      </c>
      <c r="L36" s="78">
        <v>0</v>
      </c>
      <c r="M36" s="78"/>
      <c r="N36" s="78"/>
      <c r="O36" s="78"/>
      <c r="P36" s="78"/>
      <c r="Q36" s="78"/>
      <c r="R36" s="78"/>
      <c r="S36" s="78"/>
      <c r="T36" s="78"/>
      <c r="U36" s="78"/>
      <c r="V36" s="78"/>
      <c r="W36" s="78"/>
      <c r="X36" s="78"/>
    </row>
    <row r="37" spans="1:24" ht="110.25">
      <c r="A37" s="78">
        <f t="shared" si="0"/>
        <v>27</v>
      </c>
      <c r="B37" s="77" t="s">
        <v>40</v>
      </c>
      <c r="C37" s="78" t="s">
        <v>375</v>
      </c>
      <c r="D37" s="72"/>
      <c r="E37" s="72"/>
      <c r="F37" s="72"/>
      <c r="G37" s="72"/>
      <c r="H37" s="72"/>
      <c r="I37" s="83" t="s">
        <v>953</v>
      </c>
      <c r="J37" s="72"/>
      <c r="K37" s="72"/>
      <c r="L37" s="72"/>
      <c r="M37" s="72"/>
      <c r="N37" s="72"/>
      <c r="O37" s="72"/>
      <c r="P37" s="72"/>
      <c r="Q37" s="72"/>
      <c r="R37" s="72"/>
      <c r="S37" s="72"/>
      <c r="T37" s="72"/>
      <c r="U37" s="72"/>
      <c r="V37" s="72"/>
      <c r="W37" s="72"/>
      <c r="X37" s="72"/>
    </row>
    <row r="38" spans="1:24" ht="374.25" customHeight="1">
      <c r="A38" s="78">
        <f t="shared" si="0"/>
        <v>28</v>
      </c>
      <c r="B38" s="77" t="s">
        <v>41</v>
      </c>
      <c r="C38" s="78"/>
      <c r="D38" s="72" t="s">
        <v>375</v>
      </c>
      <c r="E38" s="72"/>
      <c r="F38" s="72"/>
      <c r="G38" s="72"/>
      <c r="H38" s="72"/>
      <c r="I38" s="130" t="s">
        <v>1505</v>
      </c>
      <c r="J38" s="54" t="s">
        <v>954</v>
      </c>
      <c r="K38" s="94" t="s">
        <v>1524</v>
      </c>
      <c r="L38" s="94" t="s">
        <v>1525</v>
      </c>
      <c r="M38" s="78">
        <v>1600</v>
      </c>
      <c r="N38" s="78">
        <v>6124</v>
      </c>
      <c r="O38" s="94" t="s">
        <v>1526</v>
      </c>
      <c r="P38" s="94" t="s">
        <v>1526</v>
      </c>
      <c r="Q38" s="94" t="s">
        <v>1526</v>
      </c>
      <c r="R38" s="94" t="s">
        <v>1526</v>
      </c>
      <c r="S38" s="94" t="s">
        <v>1526</v>
      </c>
      <c r="T38" s="94" t="s">
        <v>1526</v>
      </c>
      <c r="U38" s="94" t="s">
        <v>1526</v>
      </c>
      <c r="V38" s="94" t="s">
        <v>1526</v>
      </c>
      <c r="W38" s="94" t="s">
        <v>1526</v>
      </c>
      <c r="X38" s="54" t="s">
        <v>1526</v>
      </c>
    </row>
    <row r="39" spans="1:24" ht="15.75">
      <c r="A39" s="78">
        <f t="shared" si="0"/>
        <v>29</v>
      </c>
      <c r="B39" s="77" t="s">
        <v>42</v>
      </c>
      <c r="C39" s="78" t="s">
        <v>375</v>
      </c>
      <c r="D39" s="72"/>
      <c r="E39" s="72"/>
      <c r="F39" s="72"/>
      <c r="G39" s="72"/>
      <c r="H39" s="72"/>
      <c r="I39" s="83" t="s">
        <v>1506</v>
      </c>
      <c r="J39" s="72"/>
      <c r="K39" s="72"/>
      <c r="L39" s="72"/>
      <c r="M39" s="72"/>
      <c r="N39" s="72"/>
      <c r="O39" s="72"/>
      <c r="P39" s="72"/>
      <c r="Q39" s="72"/>
      <c r="R39" s="72"/>
      <c r="S39" s="72"/>
      <c r="T39" s="72"/>
      <c r="U39" s="72"/>
      <c r="V39" s="72"/>
      <c r="W39" s="72"/>
      <c r="X39" s="72"/>
    </row>
    <row r="40" spans="1:24" ht="15.75">
      <c r="A40" s="78">
        <f t="shared" si="0"/>
        <v>30</v>
      </c>
      <c r="B40" s="77" t="s">
        <v>43</v>
      </c>
      <c r="C40" s="78" t="s">
        <v>375</v>
      </c>
      <c r="D40" s="72"/>
      <c r="E40" s="72"/>
      <c r="F40" s="72"/>
      <c r="G40" s="72"/>
      <c r="H40" s="72"/>
      <c r="I40" s="83" t="s">
        <v>8</v>
      </c>
      <c r="J40" s="72"/>
      <c r="K40" s="78"/>
      <c r="L40" s="78"/>
      <c r="M40" s="78"/>
      <c r="N40" s="78"/>
      <c r="O40" s="78"/>
      <c r="P40" s="78"/>
      <c r="Q40" s="78"/>
      <c r="R40" s="78"/>
      <c r="S40" s="78"/>
      <c r="T40" s="78"/>
      <c r="U40" s="78"/>
      <c r="V40" s="78"/>
      <c r="W40" s="78"/>
      <c r="X40" s="78"/>
    </row>
    <row r="41" spans="1:24" ht="201" customHeight="1">
      <c r="A41" s="78">
        <f t="shared" si="0"/>
        <v>31</v>
      </c>
      <c r="B41" s="77" t="s">
        <v>44</v>
      </c>
      <c r="C41" s="78" t="s">
        <v>375</v>
      </c>
      <c r="D41" s="72"/>
      <c r="E41" s="72"/>
      <c r="F41" s="72"/>
      <c r="G41" s="72"/>
      <c r="H41" s="72"/>
      <c r="I41" s="83" t="s">
        <v>955</v>
      </c>
      <c r="J41" s="72"/>
      <c r="K41" s="72"/>
      <c r="L41" s="72"/>
      <c r="M41" s="72"/>
      <c r="N41" s="72"/>
      <c r="O41" s="72"/>
      <c r="P41" s="72"/>
      <c r="Q41" s="72"/>
      <c r="R41" s="72"/>
      <c r="S41" s="72"/>
      <c r="T41" s="72"/>
      <c r="U41" s="72"/>
      <c r="V41" s="72"/>
      <c r="W41" s="72"/>
      <c r="X41" s="72"/>
    </row>
    <row r="42" spans="1:24" ht="15.75">
      <c r="A42" s="38">
        <f t="shared" si="0"/>
        <v>32</v>
      </c>
      <c r="B42" s="57" t="s">
        <v>45</v>
      </c>
      <c r="C42" s="38"/>
      <c r="D42" s="38"/>
      <c r="E42" s="38"/>
      <c r="F42" s="38"/>
      <c r="G42" s="38"/>
      <c r="H42" s="38"/>
      <c r="I42" s="38"/>
      <c r="J42" s="38"/>
      <c r="K42" s="38"/>
      <c r="L42" s="38"/>
      <c r="M42" s="38"/>
      <c r="N42" s="38"/>
      <c r="O42" s="38"/>
      <c r="P42" s="38"/>
      <c r="Q42" s="38"/>
      <c r="R42" s="38"/>
      <c r="S42" s="38"/>
      <c r="T42" s="38"/>
      <c r="U42" s="38"/>
      <c r="V42" s="38"/>
      <c r="W42" s="38"/>
      <c r="X42" s="38"/>
    </row>
    <row r="43" spans="1:24" ht="94.5">
      <c r="A43" s="78">
        <f t="shared" si="0"/>
        <v>33</v>
      </c>
      <c r="B43" s="77" t="s">
        <v>46</v>
      </c>
      <c r="C43" s="72"/>
      <c r="D43" s="72"/>
      <c r="E43" s="83" t="s">
        <v>384</v>
      </c>
      <c r="F43" s="54"/>
      <c r="G43" s="54"/>
      <c r="H43" s="54"/>
      <c r="I43" s="72"/>
      <c r="J43" s="72" t="s">
        <v>375</v>
      </c>
      <c r="K43" s="72">
        <v>108</v>
      </c>
      <c r="L43" s="72">
        <v>218</v>
      </c>
      <c r="M43" s="72">
        <v>108</v>
      </c>
      <c r="N43" s="72">
        <v>218</v>
      </c>
      <c r="O43" s="72">
        <v>0</v>
      </c>
      <c r="P43" s="72">
        <v>0</v>
      </c>
      <c r="Q43" s="72">
        <v>0</v>
      </c>
      <c r="R43" s="72">
        <v>0</v>
      </c>
      <c r="S43" s="72">
        <v>0</v>
      </c>
      <c r="T43" s="72">
        <v>0</v>
      </c>
      <c r="U43" s="72">
        <v>0</v>
      </c>
      <c r="V43" s="72">
        <v>0</v>
      </c>
      <c r="W43" s="72">
        <v>0</v>
      </c>
      <c r="X43" s="72">
        <v>0</v>
      </c>
    </row>
    <row r="44" spans="1:24" ht="110.25">
      <c r="A44" s="78">
        <f t="shared" si="0"/>
        <v>34</v>
      </c>
      <c r="B44" s="77" t="s">
        <v>47</v>
      </c>
      <c r="C44" s="72"/>
      <c r="D44" s="72"/>
      <c r="E44" s="83" t="s">
        <v>318</v>
      </c>
      <c r="F44" s="72" t="s">
        <v>319</v>
      </c>
      <c r="G44" s="72" t="s">
        <v>320</v>
      </c>
      <c r="H44" s="72">
        <v>0</v>
      </c>
      <c r="I44" s="83" t="s">
        <v>321</v>
      </c>
      <c r="J44" s="72"/>
      <c r="K44" s="72">
        <v>0</v>
      </c>
      <c r="L44" s="72">
        <v>0</v>
      </c>
      <c r="M44" s="72">
        <v>0</v>
      </c>
      <c r="N44" s="72">
        <v>0</v>
      </c>
      <c r="O44" s="72">
        <v>0</v>
      </c>
      <c r="P44" s="72">
        <v>0</v>
      </c>
      <c r="Q44" s="72">
        <v>0</v>
      </c>
      <c r="R44" s="72">
        <v>0</v>
      </c>
      <c r="S44" s="72">
        <v>0</v>
      </c>
      <c r="T44" s="72">
        <v>0</v>
      </c>
      <c r="U44" s="72">
        <v>0</v>
      </c>
      <c r="V44" s="72">
        <v>0</v>
      </c>
      <c r="W44" s="72">
        <v>0</v>
      </c>
      <c r="X44" s="72">
        <v>0</v>
      </c>
    </row>
    <row r="45" spans="1:24" ht="31.5">
      <c r="A45" s="78">
        <f t="shared" si="0"/>
        <v>35</v>
      </c>
      <c r="B45" s="77" t="s">
        <v>283</v>
      </c>
      <c r="C45" s="72" t="s">
        <v>375</v>
      </c>
      <c r="D45" s="72"/>
      <c r="E45" s="72"/>
      <c r="F45" s="72"/>
      <c r="G45" s="72"/>
      <c r="H45" s="72"/>
      <c r="I45" s="83" t="s">
        <v>1507</v>
      </c>
      <c r="J45" s="72"/>
      <c r="K45" s="72"/>
      <c r="L45" s="72"/>
      <c r="M45" s="72"/>
      <c r="N45" s="72"/>
      <c r="O45" s="72"/>
      <c r="P45" s="72"/>
      <c r="Q45" s="72"/>
      <c r="R45" s="72"/>
      <c r="S45" s="72"/>
      <c r="T45" s="72"/>
      <c r="U45" s="72"/>
      <c r="V45" s="72"/>
      <c r="W45" s="72"/>
      <c r="X45" s="72"/>
    </row>
    <row r="46" spans="1:24" ht="15.75">
      <c r="A46" s="38">
        <f t="shared" si="0"/>
        <v>36</v>
      </c>
      <c r="B46" s="57" t="s">
        <v>49</v>
      </c>
      <c r="C46" s="38"/>
      <c r="D46" s="38"/>
      <c r="E46" s="38"/>
      <c r="F46" s="38"/>
      <c r="G46" s="38"/>
      <c r="H46" s="38"/>
      <c r="I46" s="38"/>
      <c r="J46" s="38"/>
      <c r="K46" s="38"/>
      <c r="L46" s="38"/>
      <c r="M46" s="38"/>
      <c r="N46" s="38"/>
      <c r="O46" s="38"/>
      <c r="P46" s="38"/>
      <c r="Q46" s="38"/>
      <c r="R46" s="38"/>
      <c r="S46" s="38"/>
      <c r="T46" s="38"/>
      <c r="U46" s="38"/>
      <c r="V46" s="38"/>
      <c r="W46" s="38"/>
      <c r="X46" s="38"/>
    </row>
    <row r="47" spans="1:24" ht="96" customHeight="1">
      <c r="A47" s="78">
        <f t="shared" si="0"/>
        <v>37</v>
      </c>
      <c r="B47" s="77" t="s">
        <v>50</v>
      </c>
      <c r="C47" s="78" t="s">
        <v>375</v>
      </c>
      <c r="D47" s="78"/>
      <c r="E47" s="78"/>
      <c r="F47" s="78"/>
      <c r="G47" s="78"/>
      <c r="H47" s="78"/>
      <c r="I47" s="83" t="s">
        <v>349</v>
      </c>
      <c r="J47" s="78"/>
      <c r="K47" s="78">
        <v>0</v>
      </c>
      <c r="L47" s="78">
        <v>0</v>
      </c>
      <c r="M47" s="742" t="s">
        <v>956</v>
      </c>
      <c r="N47" s="667"/>
      <c r="O47" s="78">
        <v>0</v>
      </c>
      <c r="P47" s="78">
        <v>0</v>
      </c>
      <c r="Q47" s="78">
        <v>0</v>
      </c>
      <c r="R47" s="78">
        <v>0</v>
      </c>
      <c r="S47" s="78">
        <v>0</v>
      </c>
      <c r="T47" s="78">
        <v>0</v>
      </c>
      <c r="U47" s="78">
        <v>0</v>
      </c>
      <c r="V47" s="78">
        <v>0</v>
      </c>
      <c r="W47" s="550" t="s">
        <v>957</v>
      </c>
      <c r="X47" s="550" t="s">
        <v>957</v>
      </c>
    </row>
    <row r="48" spans="1:24" ht="15.75">
      <c r="A48" s="78">
        <f t="shared" si="0"/>
        <v>38</v>
      </c>
      <c r="B48" s="77" t="s">
        <v>51</v>
      </c>
      <c r="C48" s="78" t="s">
        <v>375</v>
      </c>
      <c r="D48" s="78"/>
      <c r="E48" s="78"/>
      <c r="F48" s="78"/>
      <c r="G48" s="78"/>
      <c r="H48" s="78"/>
      <c r="I48" s="78"/>
      <c r="J48" s="78" t="s">
        <v>375</v>
      </c>
      <c r="K48" s="78">
        <v>0</v>
      </c>
      <c r="L48" s="78">
        <v>0</v>
      </c>
      <c r="M48" s="260">
        <v>2741</v>
      </c>
      <c r="N48" s="260">
        <v>8226</v>
      </c>
      <c r="O48" s="78">
        <v>0</v>
      </c>
      <c r="P48" s="78">
        <v>0</v>
      </c>
      <c r="Q48" s="78">
        <v>0</v>
      </c>
      <c r="R48" s="78">
        <v>0</v>
      </c>
      <c r="S48" s="78">
        <v>0</v>
      </c>
      <c r="T48" s="78">
        <v>0</v>
      </c>
      <c r="U48" s="78">
        <v>0</v>
      </c>
      <c r="V48" s="78">
        <v>0</v>
      </c>
      <c r="W48" s="78"/>
      <c r="X48" s="78"/>
    </row>
    <row r="49" spans="1:24" ht="15.75">
      <c r="A49" s="78">
        <f t="shared" si="0"/>
        <v>39</v>
      </c>
      <c r="B49" s="77" t="s">
        <v>52</v>
      </c>
      <c r="C49" s="78" t="s">
        <v>375</v>
      </c>
      <c r="D49" s="143"/>
      <c r="E49" s="143"/>
      <c r="F49" s="143"/>
      <c r="G49" s="143"/>
      <c r="H49" s="143"/>
      <c r="I49" s="317"/>
      <c r="J49" s="317"/>
      <c r="K49" s="317"/>
      <c r="L49" s="317"/>
      <c r="M49" s="317"/>
      <c r="N49" s="317"/>
      <c r="O49" s="317"/>
      <c r="P49" s="317"/>
      <c r="Q49" s="317"/>
      <c r="R49" s="317"/>
      <c r="S49" s="317"/>
      <c r="T49" s="317"/>
      <c r="U49" s="317"/>
      <c r="V49" s="317"/>
      <c r="W49" s="317"/>
      <c r="X49" s="317"/>
    </row>
    <row r="50" spans="1:24" ht="15.75">
      <c r="A50" s="78">
        <f t="shared" si="0"/>
        <v>40</v>
      </c>
      <c r="B50" s="77" t="s">
        <v>53</v>
      </c>
      <c r="C50" s="62"/>
      <c r="D50" s="62"/>
      <c r="E50" s="62"/>
      <c r="F50" s="62"/>
      <c r="G50" s="62"/>
      <c r="H50" s="62"/>
      <c r="I50" s="82" t="s">
        <v>8</v>
      </c>
      <c r="J50" s="62">
        <v>0</v>
      </c>
      <c r="K50" s="78">
        <v>0</v>
      </c>
      <c r="L50" s="78">
        <v>0</v>
      </c>
      <c r="M50" s="78">
        <v>0</v>
      </c>
      <c r="N50" s="78">
        <v>0</v>
      </c>
      <c r="O50" s="78">
        <v>0</v>
      </c>
      <c r="P50" s="78">
        <v>0</v>
      </c>
      <c r="Q50" s="78">
        <v>0</v>
      </c>
      <c r="R50" s="78">
        <v>0</v>
      </c>
      <c r="S50" s="78">
        <v>0</v>
      </c>
      <c r="T50" s="78">
        <v>0</v>
      </c>
      <c r="U50" s="78">
        <v>0</v>
      </c>
      <c r="V50" s="78">
        <v>0</v>
      </c>
      <c r="W50" s="78">
        <v>0</v>
      </c>
      <c r="X50" s="78">
        <v>0</v>
      </c>
    </row>
    <row r="51" spans="1:24" ht="84.75" customHeight="1">
      <c r="A51" s="78">
        <f t="shared" si="0"/>
        <v>41</v>
      </c>
      <c r="B51" s="77" t="s">
        <v>54</v>
      </c>
      <c r="C51" s="78" t="s">
        <v>375</v>
      </c>
      <c r="D51" s="78"/>
      <c r="E51" s="78"/>
      <c r="F51" s="78"/>
      <c r="G51" s="78"/>
      <c r="H51" s="78"/>
      <c r="I51" s="83" t="s">
        <v>408</v>
      </c>
      <c r="J51" s="78"/>
      <c r="K51" s="78"/>
      <c r="L51" s="78"/>
      <c r="M51" s="78"/>
      <c r="N51" s="78"/>
      <c r="O51" s="78"/>
      <c r="P51" s="78"/>
      <c r="Q51" s="78"/>
      <c r="R51" s="78"/>
      <c r="S51" s="78"/>
      <c r="T51" s="78"/>
      <c r="U51" s="78"/>
      <c r="V51" s="78"/>
      <c r="W51" s="78"/>
      <c r="X51" s="78"/>
    </row>
    <row r="52" spans="1:24" ht="63">
      <c r="A52" s="78">
        <f t="shared" si="0"/>
        <v>42</v>
      </c>
      <c r="B52" s="77" t="s">
        <v>55</v>
      </c>
      <c r="C52" s="72"/>
      <c r="D52" s="78" t="s">
        <v>375</v>
      </c>
      <c r="E52" s="72"/>
      <c r="F52" s="78"/>
      <c r="G52" s="78"/>
      <c r="H52" s="78"/>
      <c r="I52" s="83" t="s">
        <v>404</v>
      </c>
      <c r="J52" s="78"/>
      <c r="K52" s="78"/>
      <c r="L52" s="72"/>
      <c r="M52" s="72"/>
      <c r="N52" s="72"/>
      <c r="O52" s="72"/>
      <c r="P52" s="72"/>
      <c r="Q52" s="72"/>
      <c r="R52" s="72"/>
      <c r="S52" s="72"/>
      <c r="T52" s="72"/>
      <c r="U52" s="72"/>
      <c r="V52" s="78"/>
      <c r="W52" s="78"/>
      <c r="X52" s="78"/>
    </row>
    <row r="53" spans="1:24" ht="15.75">
      <c r="A53" s="78">
        <f t="shared" si="0"/>
        <v>43</v>
      </c>
      <c r="B53" s="77" t="s">
        <v>56</v>
      </c>
      <c r="C53" s="78" t="s">
        <v>375</v>
      </c>
      <c r="D53" s="72"/>
      <c r="E53" s="72"/>
      <c r="F53" s="72"/>
      <c r="G53" s="72"/>
      <c r="H53" s="72"/>
      <c r="I53" s="83" t="s">
        <v>958</v>
      </c>
      <c r="J53" s="72"/>
      <c r="K53" s="72"/>
      <c r="L53" s="72"/>
      <c r="M53" s="72"/>
      <c r="N53" s="72"/>
      <c r="O53" s="72"/>
      <c r="P53" s="72"/>
      <c r="Q53" s="72"/>
      <c r="R53" s="72"/>
      <c r="S53" s="72"/>
      <c r="T53" s="72"/>
      <c r="U53" s="72"/>
      <c r="V53" s="78"/>
      <c r="W53" s="78"/>
      <c r="X53" s="78"/>
    </row>
    <row r="54" spans="1:24" ht="15.75">
      <c r="A54" s="78">
        <f t="shared" si="0"/>
        <v>44</v>
      </c>
      <c r="B54" s="77" t="s">
        <v>57</v>
      </c>
      <c r="C54" s="78"/>
      <c r="D54" s="78"/>
      <c r="E54" s="82" t="s">
        <v>825</v>
      </c>
      <c r="F54" s="78" t="s">
        <v>253</v>
      </c>
      <c r="G54" s="78">
        <v>100</v>
      </c>
      <c r="H54" s="78">
        <v>100</v>
      </c>
      <c r="I54" s="62"/>
      <c r="J54" s="62"/>
      <c r="K54" s="62"/>
      <c r="L54" s="62"/>
      <c r="M54" s="62"/>
      <c r="N54" s="62"/>
      <c r="O54" s="62"/>
      <c r="P54" s="62"/>
      <c r="Q54" s="62"/>
      <c r="R54" s="62"/>
      <c r="S54" s="62"/>
      <c r="T54" s="62"/>
      <c r="U54" s="62"/>
      <c r="V54" s="62"/>
      <c r="W54" s="62"/>
      <c r="X54" s="62"/>
    </row>
    <row r="55" spans="1:24" ht="15.75">
      <c r="A55" s="78">
        <f t="shared" si="0"/>
        <v>45</v>
      </c>
      <c r="B55" s="77" t="s">
        <v>58</v>
      </c>
      <c r="C55" s="78" t="s">
        <v>375</v>
      </c>
      <c r="D55" s="78"/>
      <c r="E55" s="78"/>
      <c r="F55" s="78"/>
      <c r="G55" s="78"/>
      <c r="H55" s="78"/>
      <c r="I55" s="72"/>
      <c r="J55" s="78" t="s">
        <v>375</v>
      </c>
      <c r="K55" s="78">
        <v>0</v>
      </c>
      <c r="L55" s="362">
        <v>48</v>
      </c>
      <c r="M55" s="362">
        <v>2301</v>
      </c>
      <c r="N55" s="362">
        <v>2307</v>
      </c>
      <c r="O55" s="362">
        <v>0</v>
      </c>
      <c r="P55" s="362">
        <v>0</v>
      </c>
      <c r="Q55" s="362">
        <v>0</v>
      </c>
      <c r="R55" s="362">
        <v>0</v>
      </c>
      <c r="S55" s="362">
        <v>0</v>
      </c>
      <c r="T55" s="362">
        <v>0</v>
      </c>
      <c r="U55" s="362">
        <v>0</v>
      </c>
      <c r="V55" s="362">
        <v>0</v>
      </c>
      <c r="W55" s="362"/>
      <c r="X55" s="362"/>
    </row>
    <row r="56" spans="1:24" ht="173.25">
      <c r="A56" s="78">
        <f t="shared" si="0"/>
        <v>46</v>
      </c>
      <c r="B56" s="77" t="s">
        <v>59</v>
      </c>
      <c r="C56" s="78"/>
      <c r="D56" s="78"/>
      <c r="E56" s="83" t="s">
        <v>443</v>
      </c>
      <c r="F56" s="72" t="s">
        <v>253</v>
      </c>
      <c r="G56" s="72" t="s">
        <v>827</v>
      </c>
      <c r="H56" s="72">
        <v>0</v>
      </c>
      <c r="I56" s="83" t="s">
        <v>828</v>
      </c>
      <c r="J56" s="72"/>
      <c r="K56" s="72">
        <v>0</v>
      </c>
      <c r="L56" s="72">
        <v>0</v>
      </c>
      <c r="M56" s="72">
        <v>918</v>
      </c>
      <c r="N56" s="72">
        <v>1323</v>
      </c>
      <c r="O56" s="72">
        <v>0</v>
      </c>
      <c r="P56" s="72">
        <v>0</v>
      </c>
      <c r="Q56" s="72">
        <v>0</v>
      </c>
      <c r="R56" s="72">
        <v>0</v>
      </c>
      <c r="S56" s="72">
        <v>0</v>
      </c>
      <c r="T56" s="72">
        <v>0</v>
      </c>
      <c r="U56" s="72">
        <v>0</v>
      </c>
      <c r="V56" s="72">
        <v>0</v>
      </c>
      <c r="W56" s="362" t="s">
        <v>293</v>
      </c>
      <c r="X56" s="362" t="s">
        <v>293</v>
      </c>
    </row>
    <row r="57" spans="1:24" ht="15.75">
      <c r="A57" s="78">
        <f t="shared" si="0"/>
        <v>47</v>
      </c>
      <c r="B57" s="77" t="s">
        <v>60</v>
      </c>
      <c r="C57" s="78" t="s">
        <v>375</v>
      </c>
      <c r="D57" s="78"/>
      <c r="E57" s="78"/>
      <c r="F57" s="78"/>
      <c r="G57" s="78"/>
      <c r="H57" s="78"/>
      <c r="I57" s="83" t="s">
        <v>830</v>
      </c>
      <c r="J57" s="78"/>
      <c r="K57" s="78">
        <v>0</v>
      </c>
      <c r="L57" s="78">
        <v>0</v>
      </c>
      <c r="M57" s="78"/>
      <c r="N57" s="78"/>
      <c r="O57" s="78"/>
      <c r="P57" s="78"/>
      <c r="Q57" s="78"/>
      <c r="R57" s="78"/>
      <c r="S57" s="78"/>
      <c r="T57" s="78"/>
      <c r="U57" s="78"/>
      <c r="V57" s="78"/>
      <c r="W57" s="78"/>
      <c r="X57" s="78"/>
    </row>
    <row r="58" spans="1:24" ht="15.75">
      <c r="A58" s="62">
        <f t="shared" si="0"/>
        <v>48</v>
      </c>
      <c r="B58" s="61" t="s">
        <v>61</v>
      </c>
      <c r="C58" s="62"/>
      <c r="D58" s="62"/>
      <c r="E58" s="62"/>
      <c r="F58" s="62"/>
      <c r="G58" s="62"/>
      <c r="H58" s="62"/>
      <c r="I58" s="62"/>
      <c r="J58" s="62"/>
      <c r="K58" s="62"/>
      <c r="L58" s="62"/>
      <c r="M58" s="62"/>
      <c r="N58" s="62"/>
      <c r="O58" s="62"/>
      <c r="P58" s="62"/>
      <c r="Q58" s="62"/>
      <c r="R58" s="62"/>
      <c r="S58" s="62"/>
      <c r="T58" s="62"/>
      <c r="U58" s="62"/>
      <c r="V58" s="62"/>
      <c r="W58" s="62"/>
      <c r="X58" s="62"/>
    </row>
    <row r="59" spans="1:24" ht="121.5" customHeight="1">
      <c r="A59" s="78">
        <f t="shared" si="0"/>
        <v>49</v>
      </c>
      <c r="B59" s="77" t="s">
        <v>62</v>
      </c>
      <c r="C59" s="78"/>
      <c r="D59" s="78" t="s">
        <v>375</v>
      </c>
      <c r="E59" s="78"/>
      <c r="F59" s="78"/>
      <c r="G59" s="78"/>
      <c r="H59" s="78"/>
      <c r="I59" s="83" t="s">
        <v>839</v>
      </c>
      <c r="J59" s="78"/>
      <c r="K59" s="142" t="s">
        <v>840</v>
      </c>
      <c r="L59" s="78">
        <v>3</v>
      </c>
      <c r="M59" s="62"/>
      <c r="N59" s="62"/>
      <c r="O59" s="142" t="s">
        <v>832</v>
      </c>
      <c r="P59" s="72">
        <v>5</v>
      </c>
      <c r="Q59" s="142" t="s">
        <v>841</v>
      </c>
      <c r="R59" s="72">
        <v>1</v>
      </c>
      <c r="S59" s="142" t="s">
        <v>833</v>
      </c>
      <c r="T59" s="72">
        <v>0</v>
      </c>
      <c r="U59" s="142" t="s">
        <v>834</v>
      </c>
      <c r="V59" s="78">
        <v>6</v>
      </c>
      <c r="W59" s="78" t="s">
        <v>293</v>
      </c>
      <c r="X59" s="72" t="s">
        <v>564</v>
      </c>
    </row>
    <row r="60" spans="1:24" ht="47.25">
      <c r="A60" s="78">
        <f t="shared" si="0"/>
        <v>50</v>
      </c>
      <c r="B60" s="77" t="s">
        <v>63</v>
      </c>
      <c r="C60" s="78" t="s">
        <v>375</v>
      </c>
      <c r="D60" s="78"/>
      <c r="E60" s="78"/>
      <c r="F60" s="78"/>
      <c r="G60" s="78"/>
      <c r="H60" s="78"/>
      <c r="I60" s="83" t="s">
        <v>1508</v>
      </c>
      <c r="J60" s="78"/>
      <c r="K60" s="78"/>
      <c r="L60" s="78"/>
      <c r="M60" s="78"/>
      <c r="N60" s="78"/>
      <c r="O60" s="78"/>
      <c r="P60" s="78"/>
      <c r="Q60" s="78"/>
      <c r="R60" s="78"/>
      <c r="S60" s="78"/>
      <c r="T60" s="78"/>
      <c r="U60" s="78"/>
      <c r="V60" s="78"/>
      <c r="W60" s="78"/>
      <c r="X60" s="78"/>
    </row>
    <row r="61" spans="1:24" ht="15.75">
      <c r="A61" s="78">
        <f t="shared" si="0"/>
        <v>51</v>
      </c>
      <c r="B61" s="77" t="s">
        <v>64</v>
      </c>
      <c r="C61" s="78"/>
      <c r="D61" s="78" t="s">
        <v>375</v>
      </c>
      <c r="E61" s="78"/>
      <c r="F61" s="78"/>
      <c r="G61" s="78"/>
      <c r="H61" s="78"/>
      <c r="I61" s="83" t="s">
        <v>1509</v>
      </c>
      <c r="J61" s="78"/>
      <c r="K61" s="78"/>
      <c r="L61" s="78"/>
      <c r="M61" s="78"/>
      <c r="N61" s="78"/>
      <c r="O61" s="78"/>
      <c r="P61" s="78"/>
      <c r="Q61" s="78"/>
      <c r="R61" s="78"/>
      <c r="S61" s="78"/>
      <c r="T61" s="78"/>
      <c r="U61" s="78"/>
      <c r="V61" s="78"/>
      <c r="W61" s="78"/>
      <c r="X61" s="78"/>
    </row>
    <row r="62" spans="1:24" ht="63">
      <c r="A62" s="78">
        <f t="shared" si="0"/>
        <v>52</v>
      </c>
      <c r="B62" s="77" t="s">
        <v>65</v>
      </c>
      <c r="C62" s="78"/>
      <c r="D62" s="78"/>
      <c r="E62" s="83" t="s">
        <v>512</v>
      </c>
      <c r="F62" s="78" t="s">
        <v>253</v>
      </c>
      <c r="G62" s="78">
        <v>10</v>
      </c>
      <c r="H62" s="78">
        <v>10</v>
      </c>
      <c r="I62" s="78"/>
      <c r="J62" s="78" t="s">
        <v>375</v>
      </c>
      <c r="K62" s="78">
        <v>0</v>
      </c>
      <c r="L62" s="78">
        <v>3</v>
      </c>
      <c r="M62" s="78">
        <v>19</v>
      </c>
      <c r="N62" s="78">
        <v>20</v>
      </c>
      <c r="O62" s="78">
        <v>0</v>
      </c>
      <c r="P62" s="78">
        <v>0</v>
      </c>
      <c r="Q62" s="78">
        <v>0</v>
      </c>
      <c r="R62" s="78">
        <v>0</v>
      </c>
      <c r="S62" s="78">
        <v>0</v>
      </c>
      <c r="T62" s="78">
        <v>0</v>
      </c>
      <c r="U62" s="78">
        <v>0</v>
      </c>
      <c r="V62" s="78">
        <v>0</v>
      </c>
      <c r="W62" s="72" t="s">
        <v>513</v>
      </c>
      <c r="X62" s="72" t="s">
        <v>513</v>
      </c>
    </row>
    <row r="63" spans="1:24" ht="15.75">
      <c r="A63" s="78">
        <f t="shared" si="0"/>
        <v>53</v>
      </c>
      <c r="B63" s="77" t="s">
        <v>284</v>
      </c>
      <c r="C63" s="62"/>
      <c r="D63" s="62"/>
      <c r="E63" s="62"/>
      <c r="F63" s="62"/>
      <c r="G63" s="62"/>
      <c r="H63" s="62"/>
      <c r="I63" s="78"/>
      <c r="J63" s="78" t="s">
        <v>375</v>
      </c>
      <c r="K63" s="78">
        <v>3</v>
      </c>
      <c r="L63" s="78">
        <v>3</v>
      </c>
      <c r="M63" s="78"/>
      <c r="N63" s="78"/>
      <c r="O63" s="78">
        <v>0</v>
      </c>
      <c r="P63" s="78">
        <v>0</v>
      </c>
      <c r="Q63" s="78">
        <v>0</v>
      </c>
      <c r="R63" s="78">
        <v>0</v>
      </c>
      <c r="S63" s="78">
        <v>0</v>
      </c>
      <c r="T63" s="78">
        <v>0</v>
      </c>
      <c r="U63" s="78">
        <v>0</v>
      </c>
      <c r="V63" s="78">
        <v>0</v>
      </c>
      <c r="W63" s="78">
        <v>0</v>
      </c>
      <c r="X63" s="78">
        <v>0</v>
      </c>
    </row>
    <row r="64" spans="1:24" ht="141.75">
      <c r="A64" s="78">
        <f t="shared" si="0"/>
        <v>54</v>
      </c>
      <c r="B64" s="77" t="s">
        <v>67</v>
      </c>
      <c r="C64" s="72"/>
      <c r="D64" s="72"/>
      <c r="E64" s="83" t="s">
        <v>800</v>
      </c>
      <c r="F64" s="72" t="s">
        <v>253</v>
      </c>
      <c r="G64" s="72">
        <v>100</v>
      </c>
      <c r="H64" s="72">
        <v>100</v>
      </c>
      <c r="I64" s="72"/>
      <c r="J64" s="78" t="s">
        <v>375</v>
      </c>
      <c r="K64" s="72">
        <v>40</v>
      </c>
      <c r="L64" s="72">
        <v>48</v>
      </c>
      <c r="M64" s="72">
        <v>394</v>
      </c>
      <c r="N64" s="72">
        <v>930</v>
      </c>
      <c r="O64" s="72">
        <v>0</v>
      </c>
      <c r="P64" s="72">
        <v>0</v>
      </c>
      <c r="Q64" s="72">
        <v>0</v>
      </c>
      <c r="R64" s="72">
        <v>0</v>
      </c>
      <c r="S64" s="72">
        <v>0</v>
      </c>
      <c r="T64" s="72">
        <v>0</v>
      </c>
      <c r="U64" s="72">
        <v>0</v>
      </c>
      <c r="V64" s="72">
        <v>0</v>
      </c>
      <c r="W64" s="72">
        <v>0</v>
      </c>
      <c r="X64" s="72">
        <v>0</v>
      </c>
    </row>
    <row r="65" spans="1:24" ht="15.75">
      <c r="A65" s="62">
        <f t="shared" si="0"/>
        <v>55</v>
      </c>
      <c r="B65" s="61" t="s">
        <v>68</v>
      </c>
      <c r="C65" s="62"/>
      <c r="D65" s="62"/>
      <c r="E65" s="54"/>
      <c r="F65" s="62"/>
      <c r="G65" s="62"/>
      <c r="H65" s="62"/>
      <c r="I65" s="62"/>
      <c r="J65" s="62"/>
      <c r="K65" s="62"/>
      <c r="L65" s="62"/>
      <c r="M65" s="62"/>
      <c r="N65" s="62"/>
      <c r="O65" s="62"/>
      <c r="P65" s="62"/>
      <c r="Q65" s="62"/>
      <c r="R65" s="62"/>
      <c r="S65" s="62"/>
      <c r="T65" s="62"/>
      <c r="U65" s="62"/>
      <c r="V65" s="62"/>
      <c r="W65" s="62"/>
      <c r="X65" s="62"/>
    </row>
    <row r="66" spans="1:24" ht="47.25">
      <c r="A66" s="78">
        <f t="shared" si="0"/>
        <v>56</v>
      </c>
      <c r="B66" s="77" t="s">
        <v>69</v>
      </c>
      <c r="C66" s="78" t="s">
        <v>375</v>
      </c>
      <c r="D66" s="78"/>
      <c r="E66" s="78"/>
      <c r="F66" s="78"/>
      <c r="G66" s="78"/>
      <c r="H66" s="78"/>
      <c r="I66" s="83" t="s">
        <v>857</v>
      </c>
      <c r="J66" s="78"/>
      <c r="K66" s="78"/>
      <c r="L66" s="78"/>
      <c r="M66" s="78"/>
      <c r="N66" s="78"/>
      <c r="O66" s="78"/>
      <c r="P66" s="78"/>
      <c r="Q66" s="78"/>
      <c r="R66" s="78"/>
      <c r="S66" s="78"/>
      <c r="T66" s="78"/>
      <c r="U66" s="78"/>
      <c r="V66" s="78"/>
      <c r="W66" s="78"/>
      <c r="X66" s="78"/>
    </row>
    <row r="67" spans="1:24" ht="47.25">
      <c r="A67" s="78">
        <f t="shared" si="0"/>
        <v>57</v>
      </c>
      <c r="B67" s="77" t="s">
        <v>70</v>
      </c>
      <c r="C67" s="72"/>
      <c r="D67" s="72"/>
      <c r="E67" s="83" t="s">
        <v>593</v>
      </c>
      <c r="F67" s="72"/>
      <c r="G67" s="72"/>
      <c r="H67" s="72"/>
      <c r="I67" s="83" t="s">
        <v>867</v>
      </c>
      <c r="J67" s="72"/>
      <c r="K67" s="72"/>
      <c r="L67" s="72"/>
      <c r="M67" s="72"/>
      <c r="N67" s="72"/>
      <c r="O67" s="72"/>
      <c r="P67" s="72"/>
      <c r="Q67" s="72"/>
      <c r="R67" s="72"/>
      <c r="S67" s="72"/>
      <c r="T67" s="72"/>
      <c r="U67" s="72"/>
      <c r="V67" s="78"/>
      <c r="W67" s="78"/>
      <c r="X67" s="78"/>
    </row>
    <row r="68" spans="1:24" ht="31.5">
      <c r="A68" s="78">
        <f t="shared" si="0"/>
        <v>58</v>
      </c>
      <c r="B68" s="77" t="s">
        <v>71</v>
      </c>
      <c r="C68" s="78" t="s">
        <v>375</v>
      </c>
      <c r="D68" s="78"/>
      <c r="E68" s="78"/>
      <c r="F68" s="78"/>
      <c r="G68" s="78"/>
      <c r="H68" s="78"/>
      <c r="I68" s="83" t="s">
        <v>868</v>
      </c>
      <c r="J68" s="78"/>
      <c r="K68" s="78"/>
      <c r="L68" s="78"/>
      <c r="M68" s="78"/>
      <c r="N68" s="78"/>
      <c r="O68" s="78"/>
      <c r="P68" s="78"/>
      <c r="Q68" s="78"/>
      <c r="R68" s="78"/>
      <c r="S68" s="78"/>
      <c r="T68" s="78"/>
      <c r="U68" s="78"/>
      <c r="V68" s="78"/>
      <c r="W68" s="78"/>
      <c r="X68" s="78"/>
    </row>
    <row r="69" spans="1:24" ht="15.75">
      <c r="A69" s="62">
        <f t="shared" si="0"/>
        <v>59</v>
      </c>
      <c r="B69" s="61" t="s">
        <v>72</v>
      </c>
      <c r="C69" s="62"/>
      <c r="D69" s="62"/>
      <c r="E69" s="62"/>
      <c r="F69" s="62"/>
      <c r="G69" s="62"/>
      <c r="H69" s="62"/>
      <c r="I69" s="62"/>
      <c r="J69" s="62"/>
      <c r="K69" s="62"/>
      <c r="L69" s="62"/>
      <c r="M69" s="62"/>
      <c r="N69" s="62"/>
      <c r="O69" s="62"/>
      <c r="P69" s="62"/>
      <c r="Q69" s="62"/>
      <c r="R69" s="62"/>
      <c r="S69" s="62"/>
      <c r="T69" s="62"/>
      <c r="U69" s="62"/>
      <c r="V69" s="62"/>
      <c r="W69" s="62"/>
      <c r="X69" s="62"/>
    </row>
    <row r="70" spans="1:24" ht="15.75">
      <c r="A70" s="78">
        <f t="shared" si="0"/>
        <v>60</v>
      </c>
      <c r="B70" s="77" t="s">
        <v>73</v>
      </c>
      <c r="C70" s="78"/>
      <c r="D70" s="78" t="s">
        <v>375</v>
      </c>
      <c r="E70" s="78"/>
      <c r="F70" s="78"/>
      <c r="G70" s="78"/>
      <c r="H70" s="78"/>
      <c r="I70" s="82" t="s">
        <v>8</v>
      </c>
      <c r="J70" s="78"/>
      <c r="K70" s="78"/>
      <c r="L70" s="78"/>
      <c r="M70" s="78"/>
      <c r="N70" s="78"/>
      <c r="O70" s="78"/>
      <c r="P70" s="78"/>
      <c r="Q70" s="78"/>
      <c r="R70" s="78"/>
      <c r="S70" s="78"/>
      <c r="T70" s="78"/>
      <c r="U70" s="78"/>
      <c r="V70" s="78"/>
      <c r="W70" s="78"/>
      <c r="X70" s="78"/>
    </row>
    <row r="71" spans="1:24" ht="94.5">
      <c r="A71" s="78">
        <f t="shared" si="0"/>
        <v>61</v>
      </c>
      <c r="B71" s="77" t="s">
        <v>74</v>
      </c>
      <c r="C71" s="78"/>
      <c r="D71" s="78"/>
      <c r="E71" s="83" t="s">
        <v>532</v>
      </c>
      <c r="F71" s="78" t="s">
        <v>361</v>
      </c>
      <c r="G71" s="72" t="s">
        <v>533</v>
      </c>
      <c r="H71" s="78">
        <v>0</v>
      </c>
      <c r="I71" s="83" t="s">
        <v>1510</v>
      </c>
      <c r="J71" s="78"/>
      <c r="K71" s="78">
        <v>0</v>
      </c>
      <c r="L71" s="78">
        <v>0</v>
      </c>
      <c r="M71" s="78"/>
      <c r="N71" s="78"/>
      <c r="O71" s="78"/>
      <c r="P71" s="78"/>
      <c r="Q71" s="78"/>
      <c r="R71" s="78"/>
      <c r="S71" s="78"/>
      <c r="T71" s="78"/>
      <c r="U71" s="78"/>
      <c r="V71" s="78"/>
      <c r="W71" s="78"/>
      <c r="X71" s="78"/>
    </row>
    <row r="72" spans="1:24" ht="220.5">
      <c r="A72" s="78">
        <f t="shared" si="0"/>
        <v>62</v>
      </c>
      <c r="B72" s="77" t="s">
        <v>75</v>
      </c>
      <c r="C72" s="78" t="s">
        <v>375</v>
      </c>
      <c r="D72" s="78"/>
      <c r="E72" s="78"/>
      <c r="F72" s="78"/>
      <c r="G72" s="78"/>
      <c r="H72" s="78"/>
      <c r="I72" s="78"/>
      <c r="J72" s="78" t="s">
        <v>375</v>
      </c>
      <c r="K72" s="78">
        <v>4</v>
      </c>
      <c r="L72" s="78">
        <v>4</v>
      </c>
      <c r="M72" s="78">
        <v>4</v>
      </c>
      <c r="N72" s="78">
        <v>4</v>
      </c>
      <c r="O72" s="78">
        <v>0</v>
      </c>
      <c r="P72" s="78">
        <v>0</v>
      </c>
      <c r="Q72" s="78">
        <v>0</v>
      </c>
      <c r="R72" s="78">
        <v>0</v>
      </c>
      <c r="S72" s="78">
        <v>0</v>
      </c>
      <c r="T72" s="78">
        <v>0</v>
      </c>
      <c r="U72" s="78">
        <v>0</v>
      </c>
      <c r="V72" s="78">
        <v>0</v>
      </c>
      <c r="W72" s="78">
        <v>0</v>
      </c>
      <c r="X72" s="72" t="s">
        <v>882</v>
      </c>
    </row>
    <row r="73" spans="1:24" ht="15.75">
      <c r="A73" s="62">
        <f t="shared" si="0"/>
        <v>63</v>
      </c>
      <c r="B73" s="61" t="s">
        <v>76</v>
      </c>
      <c r="C73" s="62"/>
      <c r="D73" s="62"/>
      <c r="E73" s="62"/>
      <c r="F73" s="62"/>
      <c r="G73" s="62"/>
      <c r="H73" s="62"/>
      <c r="I73" s="62"/>
      <c r="J73" s="62"/>
      <c r="K73" s="62"/>
      <c r="L73" s="62"/>
      <c r="M73" s="62"/>
      <c r="N73" s="62"/>
      <c r="O73" s="62"/>
      <c r="P73" s="62"/>
      <c r="Q73" s="62"/>
      <c r="R73" s="62"/>
      <c r="S73" s="62"/>
      <c r="T73" s="62"/>
      <c r="U73" s="62"/>
      <c r="V73" s="62"/>
      <c r="W73" s="62"/>
      <c r="X73" s="62"/>
    </row>
    <row r="74" spans="1:24" ht="15.75">
      <c r="A74" s="78">
        <f t="shared" si="0"/>
        <v>64</v>
      </c>
      <c r="B74" s="77" t="s">
        <v>77</v>
      </c>
      <c r="C74" s="78"/>
      <c r="D74" s="78" t="s">
        <v>375</v>
      </c>
      <c r="E74" s="78"/>
      <c r="F74" s="78"/>
      <c r="G74" s="78"/>
      <c r="H74" s="78"/>
      <c r="I74" s="82" t="s">
        <v>747</v>
      </c>
      <c r="J74" s="78"/>
      <c r="K74" s="78"/>
      <c r="L74" s="78"/>
      <c r="M74" s="78"/>
      <c r="N74" s="78"/>
      <c r="O74" s="78"/>
      <c r="P74" s="78"/>
      <c r="Q74" s="78"/>
      <c r="R74" s="78"/>
      <c r="S74" s="78"/>
      <c r="T74" s="78"/>
      <c r="U74" s="78"/>
      <c r="V74" s="78"/>
      <c r="W74" s="78"/>
      <c r="X74" s="78"/>
    </row>
    <row r="75" spans="1:24" ht="15.75">
      <c r="A75" s="38">
        <f t="shared" si="0"/>
        <v>65</v>
      </c>
      <c r="B75" s="57" t="s">
        <v>78</v>
      </c>
      <c r="C75" s="38"/>
      <c r="D75" s="38"/>
      <c r="E75" s="38"/>
      <c r="F75" s="38"/>
      <c r="G75" s="38"/>
      <c r="H75" s="38"/>
      <c r="I75" s="38"/>
      <c r="J75" s="38"/>
      <c r="K75" s="38"/>
      <c r="L75" s="38"/>
      <c r="M75" s="38"/>
      <c r="N75" s="38"/>
      <c r="O75" s="38"/>
      <c r="P75" s="38"/>
      <c r="Q75" s="38"/>
      <c r="R75" s="38"/>
      <c r="S75" s="38"/>
      <c r="T75" s="38"/>
      <c r="U75" s="38"/>
      <c r="V75" s="38"/>
      <c r="W75" s="38"/>
      <c r="X75" s="38"/>
    </row>
    <row r="76" spans="1:24" ht="15.75">
      <c r="A76" s="78">
        <f t="shared" ref="A76:A95" si="1">A75+1</f>
        <v>66</v>
      </c>
      <c r="B76" s="77" t="s">
        <v>79</v>
      </c>
      <c r="C76" s="78" t="s">
        <v>375</v>
      </c>
      <c r="D76" s="78"/>
      <c r="E76" s="78"/>
      <c r="F76" s="78"/>
      <c r="G76" s="78"/>
      <c r="H76" s="78"/>
      <c r="I76" s="78"/>
      <c r="J76" s="78" t="s">
        <v>375</v>
      </c>
      <c r="K76" s="72">
        <v>6</v>
      </c>
      <c r="L76" s="72">
        <v>11</v>
      </c>
      <c r="M76" s="78">
        <v>576</v>
      </c>
      <c r="N76" s="78">
        <v>4903</v>
      </c>
      <c r="O76" s="78">
        <v>0</v>
      </c>
      <c r="P76" s="78">
        <v>0</v>
      </c>
      <c r="Q76" s="78">
        <v>0</v>
      </c>
      <c r="R76" s="78">
        <v>0</v>
      </c>
      <c r="S76" s="78">
        <v>0</v>
      </c>
      <c r="T76" s="78">
        <v>0</v>
      </c>
      <c r="U76" s="78">
        <v>0</v>
      </c>
      <c r="V76" s="78">
        <v>0</v>
      </c>
      <c r="W76" s="72" t="s">
        <v>124</v>
      </c>
      <c r="X76" s="72" t="s">
        <v>124</v>
      </c>
    </row>
    <row r="77" spans="1:24" ht="31.5">
      <c r="A77" s="78">
        <f t="shared" si="1"/>
        <v>67</v>
      </c>
      <c r="B77" s="77" t="s">
        <v>80</v>
      </c>
      <c r="C77" s="78"/>
      <c r="D77" s="78" t="s">
        <v>375</v>
      </c>
      <c r="E77" s="78"/>
      <c r="F77" s="78"/>
      <c r="G77" s="78"/>
      <c r="H77" s="78"/>
      <c r="I77" s="83" t="s">
        <v>896</v>
      </c>
      <c r="J77" s="78"/>
      <c r="K77" s="78"/>
      <c r="L77" s="78"/>
      <c r="M77" s="78"/>
      <c r="N77" s="78"/>
      <c r="O77" s="78"/>
      <c r="P77" s="78"/>
      <c r="Q77" s="78"/>
      <c r="R77" s="78"/>
      <c r="S77" s="78"/>
      <c r="T77" s="78"/>
      <c r="U77" s="78"/>
      <c r="V77" s="78"/>
      <c r="W77" s="78"/>
      <c r="X77" s="78"/>
    </row>
    <row r="78" spans="1:24" ht="106.5" customHeight="1">
      <c r="A78" s="78">
        <f t="shared" si="1"/>
        <v>68</v>
      </c>
      <c r="B78" s="77" t="s">
        <v>81</v>
      </c>
      <c r="C78" s="78" t="s">
        <v>375</v>
      </c>
      <c r="D78" s="78"/>
      <c r="E78" s="78"/>
      <c r="F78" s="78"/>
      <c r="G78" s="78"/>
      <c r="H78" s="78"/>
      <c r="I78" s="78"/>
      <c r="J78" s="78" t="s">
        <v>375</v>
      </c>
      <c r="K78" s="78"/>
      <c r="L78" s="78"/>
      <c r="M78" s="78"/>
      <c r="N78" s="78"/>
      <c r="O78" s="78">
        <v>7</v>
      </c>
      <c r="P78" s="78">
        <v>6</v>
      </c>
      <c r="Q78" s="78"/>
      <c r="R78" s="142"/>
      <c r="S78" s="142"/>
      <c r="T78" s="142"/>
      <c r="U78" s="142"/>
      <c r="V78" s="78"/>
      <c r="W78" s="72" t="s">
        <v>713</v>
      </c>
      <c r="X78" s="72" t="s">
        <v>713</v>
      </c>
    </row>
    <row r="79" spans="1:24" ht="15.75">
      <c r="A79" s="38">
        <f t="shared" si="1"/>
        <v>69</v>
      </c>
      <c r="B79" s="57" t="s">
        <v>82</v>
      </c>
      <c r="C79" s="38"/>
      <c r="D79" s="38"/>
      <c r="E79" s="38"/>
      <c r="F79" s="38"/>
      <c r="G79" s="38"/>
      <c r="H79" s="38"/>
      <c r="I79" s="38"/>
      <c r="J79" s="38"/>
      <c r="K79" s="38"/>
      <c r="L79" s="38"/>
      <c r="M79" s="38"/>
      <c r="N79" s="38"/>
      <c r="O79" s="38"/>
      <c r="P79" s="38"/>
      <c r="Q79" s="38"/>
      <c r="R79" s="38"/>
      <c r="S79" s="38"/>
      <c r="T79" s="38"/>
      <c r="U79" s="38"/>
      <c r="V79" s="38"/>
      <c r="W79" s="38"/>
      <c r="X79" s="38"/>
    </row>
    <row r="80" spans="1:24" ht="47.25">
      <c r="A80" s="78">
        <f t="shared" si="1"/>
        <v>70</v>
      </c>
      <c r="B80" s="77" t="s">
        <v>83</v>
      </c>
      <c r="C80" s="78" t="s">
        <v>375</v>
      </c>
      <c r="D80" s="78"/>
      <c r="E80" s="78"/>
      <c r="F80" s="78"/>
      <c r="G80" s="78"/>
      <c r="H80" s="78"/>
      <c r="I80" s="83" t="s">
        <v>1511</v>
      </c>
      <c r="J80" s="78"/>
      <c r="K80" s="78"/>
      <c r="L80" s="78"/>
      <c r="M80" s="78"/>
      <c r="N80" s="78"/>
      <c r="O80" s="78"/>
      <c r="P80" s="78"/>
      <c r="Q80" s="78"/>
      <c r="R80" s="78"/>
      <c r="S80" s="78"/>
      <c r="T80" s="78"/>
      <c r="U80" s="78"/>
      <c r="V80" s="78"/>
      <c r="W80" s="78"/>
      <c r="X80" s="78"/>
    </row>
    <row r="81" spans="1:24" ht="15.75">
      <c r="A81" s="38">
        <f t="shared" si="1"/>
        <v>71</v>
      </c>
      <c r="B81" s="57" t="s">
        <v>84</v>
      </c>
      <c r="C81" s="38"/>
      <c r="D81" s="38"/>
      <c r="E81" s="38"/>
      <c r="F81" s="38"/>
      <c r="G81" s="38"/>
      <c r="H81" s="38"/>
      <c r="I81" s="38"/>
      <c r="J81" s="38"/>
      <c r="K81" s="38"/>
      <c r="L81" s="38"/>
      <c r="M81" s="38"/>
      <c r="N81" s="38"/>
      <c r="O81" s="38"/>
      <c r="P81" s="38"/>
      <c r="Q81" s="38"/>
      <c r="R81" s="38"/>
      <c r="S81" s="38"/>
      <c r="T81" s="38"/>
      <c r="U81" s="38"/>
      <c r="V81" s="38"/>
      <c r="W81" s="38"/>
      <c r="X81" s="38"/>
    </row>
    <row r="82" spans="1:24" ht="15.75">
      <c r="A82" s="62">
        <f t="shared" si="1"/>
        <v>72</v>
      </c>
      <c r="B82" s="61" t="s">
        <v>85</v>
      </c>
      <c r="C82" s="62"/>
      <c r="D82" s="62"/>
      <c r="E82" s="62"/>
      <c r="F82" s="62"/>
      <c r="G82" s="62"/>
      <c r="H82" s="62"/>
      <c r="I82" s="62"/>
      <c r="J82" s="62"/>
      <c r="K82" s="62"/>
      <c r="L82" s="62"/>
      <c r="M82" s="62"/>
      <c r="N82" s="62"/>
      <c r="O82" s="62"/>
      <c r="P82" s="62"/>
      <c r="Q82" s="62"/>
      <c r="R82" s="62"/>
      <c r="S82" s="62"/>
      <c r="T82" s="62"/>
      <c r="U82" s="62"/>
      <c r="V82" s="62"/>
      <c r="W82" s="62"/>
      <c r="X82" s="62"/>
    </row>
    <row r="83" spans="1:24" ht="15.75">
      <c r="A83" s="78">
        <f t="shared" si="1"/>
        <v>73</v>
      </c>
      <c r="B83" s="77" t="s">
        <v>86</v>
      </c>
      <c r="C83" s="78" t="s">
        <v>375</v>
      </c>
      <c r="D83" s="143"/>
      <c r="E83" s="143"/>
      <c r="F83" s="143"/>
      <c r="G83" s="143"/>
      <c r="H83" s="143"/>
      <c r="I83" s="143"/>
      <c r="J83" s="78" t="s">
        <v>375</v>
      </c>
      <c r="K83" s="143">
        <v>0</v>
      </c>
      <c r="L83" s="143">
        <v>0</v>
      </c>
      <c r="M83" s="143">
        <v>1595</v>
      </c>
      <c r="N83" s="143">
        <v>1487</v>
      </c>
      <c r="O83" s="143">
        <v>0</v>
      </c>
      <c r="P83" s="143">
        <v>0</v>
      </c>
      <c r="Q83" s="143">
        <v>0</v>
      </c>
      <c r="R83" s="143">
        <v>0</v>
      </c>
      <c r="S83" s="143">
        <v>0</v>
      </c>
      <c r="T83" s="143">
        <v>0</v>
      </c>
      <c r="U83" s="143">
        <v>0</v>
      </c>
      <c r="V83" s="143">
        <v>0</v>
      </c>
      <c r="W83" s="143"/>
      <c r="X83" s="143"/>
    </row>
    <row r="84" spans="1:24" ht="15.75">
      <c r="A84" s="78">
        <f t="shared" si="1"/>
        <v>74</v>
      </c>
      <c r="B84" s="77" t="s">
        <v>87</v>
      </c>
      <c r="C84" s="101" t="s">
        <v>375</v>
      </c>
      <c r="D84" s="235"/>
      <c r="E84" s="235"/>
      <c r="F84" s="235"/>
      <c r="G84" s="235"/>
      <c r="H84" s="235"/>
      <c r="I84" s="235"/>
      <c r="J84" s="168" t="s">
        <v>375</v>
      </c>
      <c r="K84" s="556">
        <v>0</v>
      </c>
      <c r="L84" s="556">
        <v>0</v>
      </c>
      <c r="M84" s="411"/>
      <c r="N84" s="411"/>
      <c r="O84" s="411"/>
      <c r="P84" s="411"/>
      <c r="Q84" s="411"/>
      <c r="R84" s="411"/>
      <c r="S84" s="411"/>
      <c r="T84" s="411"/>
      <c r="U84" s="411"/>
      <c r="V84" s="411"/>
      <c r="W84" s="411"/>
      <c r="X84" s="411"/>
    </row>
    <row r="85" spans="1:24" ht="63">
      <c r="A85" s="78">
        <f t="shared" si="1"/>
        <v>75</v>
      </c>
      <c r="B85" s="77" t="s">
        <v>88</v>
      </c>
      <c r="C85" s="78"/>
      <c r="D85" s="78" t="s">
        <v>375</v>
      </c>
      <c r="E85" s="78"/>
      <c r="F85" s="78"/>
      <c r="G85" s="78"/>
      <c r="H85" s="78"/>
      <c r="I85" s="83" t="s">
        <v>903</v>
      </c>
      <c r="J85" s="78"/>
      <c r="K85" s="78"/>
      <c r="L85" s="78"/>
      <c r="M85" s="78"/>
      <c r="N85" s="78"/>
      <c r="O85" s="78"/>
      <c r="P85" s="78"/>
      <c r="Q85" s="78"/>
      <c r="R85" s="78"/>
      <c r="S85" s="78"/>
      <c r="T85" s="78"/>
      <c r="U85" s="78"/>
      <c r="V85" s="78"/>
      <c r="W85" s="78"/>
      <c r="X85" s="78"/>
    </row>
    <row r="86" spans="1:24" ht="15.75">
      <c r="A86" s="78">
        <f t="shared" si="1"/>
        <v>76</v>
      </c>
      <c r="B86" s="77" t="s">
        <v>89</v>
      </c>
      <c r="C86" s="78" t="s">
        <v>375</v>
      </c>
      <c r="D86" s="113"/>
      <c r="E86" s="113"/>
      <c r="F86" s="113"/>
      <c r="G86" s="113"/>
      <c r="H86" s="113"/>
      <c r="I86" s="409" t="s">
        <v>8</v>
      </c>
      <c r="J86" s="401"/>
      <c r="K86" s="401"/>
      <c r="L86" s="401"/>
      <c r="M86" s="401"/>
      <c r="N86" s="401"/>
      <c r="O86" s="401"/>
      <c r="P86" s="401"/>
      <c r="Q86" s="401"/>
      <c r="R86" s="401"/>
      <c r="S86" s="401"/>
      <c r="T86" s="401"/>
      <c r="U86" s="401"/>
      <c r="V86" s="557"/>
      <c r="W86" s="557"/>
      <c r="X86" s="557"/>
    </row>
    <row r="87" spans="1:24" ht="15.75">
      <c r="A87" s="78">
        <f t="shared" si="1"/>
        <v>77</v>
      </c>
      <c r="B87" s="77" t="s">
        <v>285</v>
      </c>
      <c r="C87" s="78" t="s">
        <v>375</v>
      </c>
      <c r="D87" s="78"/>
      <c r="E87" s="78"/>
      <c r="F87" s="78"/>
      <c r="G87" s="78"/>
      <c r="H87" s="78"/>
      <c r="I87" s="62"/>
      <c r="J87" s="62"/>
      <c r="K87" s="62"/>
      <c r="L87" s="62"/>
      <c r="M87" s="62"/>
      <c r="N87" s="62"/>
      <c r="O87" s="62"/>
      <c r="P87" s="62"/>
      <c r="Q87" s="62"/>
      <c r="R87" s="62"/>
      <c r="S87" s="62"/>
      <c r="T87" s="62"/>
      <c r="U87" s="62"/>
      <c r="V87" s="62"/>
      <c r="W87" s="62"/>
      <c r="X87" s="62"/>
    </row>
    <row r="88" spans="1:24" ht="15.75">
      <c r="A88" s="62">
        <f t="shared" si="1"/>
        <v>78</v>
      </c>
      <c r="B88" s="61" t="s">
        <v>91</v>
      </c>
      <c r="C88" s="62"/>
      <c r="D88" s="62"/>
      <c r="E88" s="62"/>
      <c r="F88" s="62"/>
      <c r="G88" s="62"/>
      <c r="H88" s="62"/>
      <c r="I88" s="62"/>
      <c r="J88" s="62"/>
      <c r="K88" s="62"/>
      <c r="L88" s="62"/>
      <c r="M88" s="62"/>
      <c r="N88" s="62"/>
      <c r="O88" s="62"/>
      <c r="P88" s="62"/>
      <c r="Q88" s="62"/>
      <c r="R88" s="62"/>
      <c r="S88" s="62"/>
      <c r="T88" s="62"/>
      <c r="U88" s="62"/>
      <c r="V88" s="62"/>
      <c r="W88" s="62"/>
      <c r="X88" s="62"/>
    </row>
    <row r="89" spans="1:24" ht="47.25">
      <c r="A89" s="78">
        <f t="shared" si="1"/>
        <v>79</v>
      </c>
      <c r="B89" s="77" t="s">
        <v>92</v>
      </c>
      <c r="C89" s="78"/>
      <c r="D89" s="78" t="s">
        <v>375</v>
      </c>
      <c r="E89" s="78"/>
      <c r="F89" s="78"/>
      <c r="G89" s="78"/>
      <c r="H89" s="78"/>
      <c r="I89" s="83" t="s">
        <v>631</v>
      </c>
      <c r="J89" s="78"/>
      <c r="K89" s="78"/>
      <c r="L89" s="78"/>
      <c r="M89" s="78"/>
      <c r="N89" s="78"/>
      <c r="O89" s="78"/>
      <c r="P89" s="78"/>
      <c r="Q89" s="78"/>
      <c r="R89" s="78"/>
      <c r="S89" s="78"/>
      <c r="T89" s="78"/>
      <c r="U89" s="78"/>
      <c r="V89" s="78"/>
      <c r="W89" s="78"/>
      <c r="X89" s="78"/>
    </row>
    <row r="90" spans="1:24" ht="78.75">
      <c r="A90" s="78">
        <f t="shared" si="1"/>
        <v>80</v>
      </c>
      <c r="B90" s="77" t="s">
        <v>93</v>
      </c>
      <c r="C90" s="62"/>
      <c r="D90" s="62"/>
      <c r="E90" s="54"/>
      <c r="F90" s="62"/>
      <c r="G90" s="62"/>
      <c r="H90" s="62"/>
      <c r="I90" s="83" t="s">
        <v>1498</v>
      </c>
      <c r="J90" s="78"/>
      <c r="K90" s="78"/>
      <c r="L90" s="78"/>
      <c r="M90" s="78"/>
      <c r="N90" s="78"/>
      <c r="O90" s="78"/>
      <c r="P90" s="78"/>
      <c r="Q90" s="78"/>
      <c r="R90" s="78"/>
      <c r="S90" s="78"/>
      <c r="T90" s="78"/>
      <c r="U90" s="78"/>
      <c r="V90" s="78"/>
      <c r="W90" s="78"/>
      <c r="X90" s="78"/>
    </row>
    <row r="91" spans="1:24" ht="15.75">
      <c r="A91" s="62">
        <f t="shared" si="1"/>
        <v>81</v>
      </c>
      <c r="B91" s="61" t="s">
        <v>94</v>
      </c>
      <c r="C91" s="62"/>
      <c r="D91" s="62"/>
      <c r="E91" s="62"/>
      <c r="F91" s="62"/>
      <c r="G91" s="62"/>
      <c r="H91" s="62"/>
      <c r="I91" s="62"/>
      <c r="J91" s="62"/>
      <c r="K91" s="62"/>
      <c r="L91" s="62"/>
      <c r="M91" s="62"/>
      <c r="N91" s="62"/>
      <c r="O91" s="62"/>
      <c r="P91" s="62"/>
      <c r="Q91" s="62"/>
      <c r="R91" s="62"/>
      <c r="S91" s="62"/>
      <c r="T91" s="62"/>
      <c r="U91" s="62"/>
      <c r="V91" s="62"/>
      <c r="W91" s="62"/>
      <c r="X91" s="62"/>
    </row>
    <row r="92" spans="1:24" ht="15.75">
      <c r="A92" s="78">
        <f t="shared" si="1"/>
        <v>82</v>
      </c>
      <c r="B92" s="77" t="s">
        <v>95</v>
      </c>
      <c r="C92" s="78" t="s">
        <v>375</v>
      </c>
      <c r="D92" s="78"/>
      <c r="E92" s="78"/>
      <c r="F92" s="78"/>
      <c r="G92" s="78"/>
      <c r="H92" s="78"/>
      <c r="I92" s="82" t="s">
        <v>8</v>
      </c>
      <c r="J92" s="78"/>
      <c r="K92" s="78"/>
      <c r="L92" s="78"/>
      <c r="M92" s="78"/>
      <c r="N92" s="78"/>
      <c r="O92" s="78"/>
      <c r="P92" s="78"/>
      <c r="Q92" s="78"/>
      <c r="R92" s="78"/>
      <c r="S92" s="78"/>
      <c r="T92" s="78"/>
      <c r="U92" s="78"/>
      <c r="V92" s="78"/>
      <c r="W92" s="78"/>
      <c r="X92" s="78"/>
    </row>
    <row r="93" spans="1:24" ht="15.75">
      <c r="A93" s="78">
        <f t="shared" si="1"/>
        <v>83</v>
      </c>
      <c r="B93" s="77" t="s">
        <v>96</v>
      </c>
      <c r="C93" s="78" t="s">
        <v>375</v>
      </c>
      <c r="D93" s="78"/>
      <c r="E93" s="78"/>
      <c r="F93" s="78"/>
      <c r="G93" s="78"/>
      <c r="H93" s="78"/>
      <c r="I93" s="82" t="s">
        <v>8</v>
      </c>
      <c r="J93" s="78"/>
      <c r="K93" s="78"/>
      <c r="L93" s="78"/>
      <c r="M93" s="78"/>
      <c r="N93" s="78"/>
      <c r="O93" s="78"/>
      <c r="P93" s="78"/>
      <c r="Q93" s="78"/>
      <c r="R93" s="78"/>
      <c r="S93" s="78"/>
      <c r="T93" s="78"/>
      <c r="U93" s="78"/>
      <c r="V93" s="78"/>
      <c r="W93" s="78"/>
      <c r="X93" s="78"/>
    </row>
    <row r="94" spans="1:24" ht="15.75">
      <c r="A94" s="38">
        <f t="shared" si="1"/>
        <v>84</v>
      </c>
      <c r="B94" s="57" t="s">
        <v>97</v>
      </c>
      <c r="C94" s="38"/>
      <c r="D94" s="38"/>
      <c r="E94" s="38"/>
      <c r="F94" s="38"/>
      <c r="G94" s="38"/>
      <c r="H94" s="38"/>
      <c r="I94" s="38"/>
      <c r="J94" s="38"/>
      <c r="K94" s="38"/>
      <c r="L94" s="38"/>
      <c r="M94" s="38"/>
      <c r="N94" s="38"/>
      <c r="O94" s="38"/>
      <c r="P94" s="38"/>
      <c r="Q94" s="38"/>
      <c r="R94" s="38"/>
      <c r="S94" s="38"/>
      <c r="T94" s="38"/>
      <c r="U94" s="38"/>
      <c r="V94" s="38"/>
      <c r="W94" s="38"/>
      <c r="X94" s="38"/>
    </row>
    <row r="95" spans="1:24" ht="80.25" customHeight="1">
      <c r="A95" s="78">
        <f t="shared" si="1"/>
        <v>85</v>
      </c>
      <c r="B95" s="77" t="s">
        <v>98</v>
      </c>
      <c r="C95" s="78" t="s">
        <v>375</v>
      </c>
      <c r="D95" s="78"/>
      <c r="E95" s="78"/>
      <c r="F95" s="78"/>
      <c r="G95" s="78"/>
      <c r="H95" s="78"/>
      <c r="I95" s="83" t="s">
        <v>920</v>
      </c>
      <c r="J95" s="78"/>
      <c r="K95" s="78"/>
      <c r="L95" s="78"/>
      <c r="M95" s="78"/>
      <c r="N95" s="78"/>
      <c r="O95" s="78"/>
      <c r="P95" s="78"/>
      <c r="Q95" s="78"/>
      <c r="R95" s="78"/>
      <c r="S95" s="78"/>
      <c r="T95" s="78"/>
      <c r="U95" s="78"/>
      <c r="V95" s="78"/>
      <c r="W95" s="78"/>
      <c r="X95" s="78"/>
    </row>
    <row r="97" spans="1:22" hidden="1">
      <c r="K97" s="46">
        <f>SUM(K14:K84)</f>
        <v>191</v>
      </c>
      <c r="L97" s="46">
        <f t="shared" ref="L97:V97" si="2">SUM(L14:L84)</f>
        <v>373</v>
      </c>
      <c r="M97" s="46">
        <f t="shared" si="2"/>
        <v>12767</v>
      </c>
      <c r="N97" s="46">
        <f t="shared" si="2"/>
        <v>29069</v>
      </c>
      <c r="O97" s="46">
        <f t="shared" si="2"/>
        <v>9</v>
      </c>
      <c r="P97" s="46">
        <f t="shared" si="2"/>
        <v>15</v>
      </c>
      <c r="Q97" s="46">
        <f t="shared" si="2"/>
        <v>2</v>
      </c>
      <c r="R97" s="46">
        <f t="shared" si="2"/>
        <v>4</v>
      </c>
      <c r="S97" s="46">
        <f t="shared" si="2"/>
        <v>0</v>
      </c>
      <c r="T97" s="46">
        <f t="shared" si="2"/>
        <v>0</v>
      </c>
      <c r="U97" s="46">
        <f t="shared" si="2"/>
        <v>0</v>
      </c>
      <c r="V97" s="46">
        <f t="shared" si="2"/>
        <v>6</v>
      </c>
    </row>
    <row r="98" spans="1:22">
      <c r="A98" s="43"/>
      <c r="B98" s="610"/>
      <c r="C98" s="610"/>
      <c r="D98" s="610"/>
      <c r="E98" s="610"/>
      <c r="F98" s="610"/>
      <c r="G98" s="610"/>
      <c r="H98" s="610"/>
      <c r="I98" s="610"/>
      <c r="J98" s="610"/>
      <c r="K98" s="610"/>
      <c r="L98" s="610"/>
      <c r="M98" s="610"/>
      <c r="N98" s="610"/>
      <c r="O98" s="610"/>
      <c r="P98" s="610"/>
    </row>
  </sheetData>
  <autoFilter ref="A10:X95"/>
  <mergeCells count="40">
    <mergeCell ref="X8:X9"/>
    <mergeCell ref="B98:P98"/>
    <mergeCell ref="S8:S9"/>
    <mergeCell ref="T8:T9"/>
    <mergeCell ref="U8:U9"/>
    <mergeCell ref="V8:V9"/>
    <mergeCell ref="W8:W9"/>
    <mergeCell ref="M47:N47"/>
    <mergeCell ref="U6:V7"/>
    <mergeCell ref="D7:H7"/>
    <mergeCell ref="O7:P7"/>
    <mergeCell ref="Q7:R7"/>
    <mergeCell ref="D8:D9"/>
    <mergeCell ref="E8:H8"/>
    <mergeCell ref="I8:I9"/>
    <mergeCell ref="J8:J9"/>
    <mergeCell ref="K8:K9"/>
    <mergeCell ref="L8:L9"/>
    <mergeCell ref="M8:M9"/>
    <mergeCell ref="N8:N9"/>
    <mergeCell ref="O8:O9"/>
    <mergeCell ref="P8:P9"/>
    <mergeCell ref="Q8:Q9"/>
    <mergeCell ref="R8:R9"/>
    <mergeCell ref="A1:X1"/>
    <mergeCell ref="A2:A9"/>
    <mergeCell ref="B2:B9"/>
    <mergeCell ref="C2:X2"/>
    <mergeCell ref="C3:X3"/>
    <mergeCell ref="C4:X4"/>
    <mergeCell ref="C5:H5"/>
    <mergeCell ref="I5:J7"/>
    <mergeCell ref="K5:L7"/>
    <mergeCell ref="M5:V5"/>
    <mergeCell ref="W5:X7"/>
    <mergeCell ref="C6:C9"/>
    <mergeCell ref="D6:H6"/>
    <mergeCell ref="M6:N7"/>
    <mergeCell ref="O6:R6"/>
    <mergeCell ref="S6:T7"/>
  </mergeCells>
  <pageMargins left="0.7" right="0.7" top="0.75" bottom="0.75" header="0.3" footer="0.3"/>
  <pageSetup paperSize="9" firstPageNumber="2147483648"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zoomScale="60" zoomScaleNormal="60" workbookViewId="0">
      <pane xSplit="10" ySplit="11" topLeftCell="K12" activePane="bottomRight" state="frozen"/>
      <selection pane="topRight" activeCell="K1" sqref="K1"/>
      <selection pane="bottomLeft" activeCell="A12" sqref="A12"/>
      <selection pane="bottomRight" activeCell="A92" sqref="A92:XFD92"/>
    </sheetView>
  </sheetViews>
  <sheetFormatPr defaultRowHeight="15"/>
  <cols>
    <col min="1" max="1" width="5.42578125" style="46" customWidth="1"/>
    <col min="2" max="2" width="44.7109375" style="144" customWidth="1"/>
    <col min="3" max="3" width="6.42578125" style="42" hidden="1" customWidth="1"/>
    <col min="4" max="4" width="6.140625" style="42" hidden="1" customWidth="1"/>
    <col min="5" max="5" width="46.85546875" style="41" hidden="1" customWidth="1"/>
    <col min="6" max="6" width="11.85546875" style="42" hidden="1" customWidth="1"/>
    <col min="7" max="7" width="14" style="42" hidden="1" customWidth="1"/>
    <col min="8" max="8" width="14.140625" style="42" hidden="1" customWidth="1"/>
    <col min="9" max="9" width="33.7109375" style="46" customWidth="1"/>
    <col min="10" max="10" width="161.85546875" style="46" customWidth="1"/>
    <col min="11" max="11" width="150.85546875" style="46" customWidth="1"/>
  </cols>
  <sheetData>
    <row r="1" spans="1:11" ht="18.75">
      <c r="A1" s="744" t="s">
        <v>0</v>
      </c>
      <c r="B1" s="745"/>
      <c r="C1" s="739"/>
      <c r="D1" s="739"/>
      <c r="E1" s="739"/>
      <c r="F1" s="739"/>
      <c r="G1" s="739"/>
      <c r="H1" s="739"/>
      <c r="I1" s="746"/>
      <c r="J1" s="746"/>
      <c r="K1" s="746"/>
    </row>
    <row r="2" spans="1:11" ht="15.75" customHeight="1">
      <c r="A2" s="669" t="s">
        <v>1</v>
      </c>
      <c r="B2" s="669" t="s">
        <v>2</v>
      </c>
      <c r="C2" s="587" t="s">
        <v>268</v>
      </c>
      <c r="D2" s="587"/>
      <c r="E2" s="587"/>
      <c r="F2" s="587"/>
      <c r="G2" s="587"/>
      <c r="H2" s="587"/>
      <c r="I2" s="669"/>
      <c r="J2" s="669"/>
      <c r="K2" s="669"/>
    </row>
    <row r="3" spans="1:11" ht="18.75" customHeight="1">
      <c r="A3" s="669"/>
      <c r="B3" s="669"/>
      <c r="C3" s="588" t="s">
        <v>286</v>
      </c>
      <c r="D3" s="588"/>
      <c r="E3" s="588"/>
      <c r="F3" s="588"/>
      <c r="G3" s="588"/>
      <c r="H3" s="588"/>
      <c r="I3" s="747"/>
      <c r="J3" s="747"/>
      <c r="K3" s="747"/>
    </row>
    <row r="4" spans="1:11" ht="51.75" customHeight="1">
      <c r="A4" s="669"/>
      <c r="B4" s="669"/>
      <c r="C4" s="644" t="s">
        <v>287</v>
      </c>
      <c r="D4" s="644"/>
      <c r="E4" s="644"/>
      <c r="F4" s="644"/>
      <c r="G4" s="644"/>
      <c r="H4" s="644"/>
      <c r="I4" s="748"/>
      <c r="J4" s="748"/>
      <c r="K4" s="748"/>
    </row>
    <row r="5" spans="1:11" ht="30">
      <c r="A5" s="669"/>
      <c r="B5" s="669"/>
      <c r="C5" s="609" t="s">
        <v>111</v>
      </c>
      <c r="D5" s="609"/>
      <c r="E5" s="609"/>
      <c r="F5" s="609"/>
      <c r="G5" s="609"/>
      <c r="H5" s="609"/>
      <c r="I5" s="567" t="s">
        <v>288</v>
      </c>
      <c r="J5" s="567" t="s">
        <v>289</v>
      </c>
      <c r="K5" s="567" t="s">
        <v>290</v>
      </c>
    </row>
    <row r="6" spans="1:11" ht="15.75">
      <c r="A6" s="13">
        <v>1</v>
      </c>
      <c r="B6" s="13">
        <v>2</v>
      </c>
      <c r="C6" s="51"/>
      <c r="D6" s="51"/>
      <c r="E6" s="51"/>
      <c r="F6" s="51"/>
      <c r="G6" s="51"/>
      <c r="H6" s="51"/>
      <c r="I6" s="26">
        <v>3</v>
      </c>
      <c r="J6" s="26">
        <v>4</v>
      </c>
      <c r="K6" s="26">
        <v>5</v>
      </c>
    </row>
    <row r="7" spans="1:11" s="134" customFormat="1" ht="15.75">
      <c r="A7" s="147">
        <v>1</v>
      </c>
      <c r="B7" s="57" t="s">
        <v>13</v>
      </c>
      <c r="C7" s="46"/>
      <c r="D7" s="46"/>
      <c r="E7" s="144"/>
      <c r="F7" s="46"/>
      <c r="G7" s="46"/>
      <c r="H7" s="46"/>
      <c r="I7" s="38"/>
      <c r="J7" s="150"/>
      <c r="K7" s="150"/>
    </row>
    <row r="8" spans="1:11" s="134" customFormat="1" ht="15.75">
      <c r="A8" s="148">
        <f t="shared" ref="A8:A71" si="0">A7+1</f>
        <v>2</v>
      </c>
      <c r="B8" s="61" t="s">
        <v>14</v>
      </c>
      <c r="C8" s="46"/>
      <c r="D8" s="46"/>
      <c r="E8" s="144"/>
      <c r="F8" s="46"/>
      <c r="G8" s="46"/>
      <c r="H8" s="46"/>
      <c r="I8" s="62"/>
      <c r="J8" s="151"/>
      <c r="K8" s="151"/>
    </row>
    <row r="9" spans="1:11" s="134" customFormat="1" ht="15.75">
      <c r="A9" s="148">
        <f t="shared" si="0"/>
        <v>3</v>
      </c>
      <c r="B9" s="61" t="s">
        <v>15</v>
      </c>
      <c r="C9" s="46"/>
      <c r="D9" s="46"/>
      <c r="E9" s="144"/>
      <c r="F9" s="46"/>
      <c r="G9" s="46"/>
      <c r="H9" s="46"/>
      <c r="I9" s="62"/>
      <c r="J9" s="151"/>
      <c r="K9" s="151"/>
    </row>
    <row r="10" spans="1:11" s="134" customFormat="1" ht="15.75">
      <c r="A10" s="148">
        <f t="shared" si="0"/>
        <v>4</v>
      </c>
      <c r="B10" s="61" t="s">
        <v>16</v>
      </c>
      <c r="C10" s="46"/>
      <c r="D10" s="46"/>
      <c r="E10" s="144"/>
      <c r="F10" s="46"/>
      <c r="G10" s="46"/>
      <c r="H10" s="46"/>
      <c r="I10" s="62"/>
      <c r="J10" s="151"/>
      <c r="K10" s="151"/>
    </row>
    <row r="11" spans="1:11" s="134" customFormat="1" ht="231" customHeight="1">
      <c r="A11" s="78">
        <f t="shared" si="0"/>
        <v>5</v>
      </c>
      <c r="B11" s="77" t="s">
        <v>17</v>
      </c>
      <c r="C11" s="46"/>
      <c r="D11" s="46"/>
      <c r="E11" s="144"/>
      <c r="F11" s="46"/>
      <c r="G11" s="46"/>
      <c r="H11" s="46"/>
      <c r="I11" s="72">
        <v>3</v>
      </c>
      <c r="J11" s="83" t="s">
        <v>1191</v>
      </c>
      <c r="K11" s="83" t="s">
        <v>1192</v>
      </c>
    </row>
    <row r="12" spans="1:11" s="134" customFormat="1" ht="138.75" customHeight="1">
      <c r="A12" s="78">
        <f t="shared" si="0"/>
        <v>6</v>
      </c>
      <c r="B12" s="77" t="s">
        <v>18</v>
      </c>
      <c r="C12" s="46"/>
      <c r="D12" s="46"/>
      <c r="E12" s="144"/>
      <c r="F12" s="46"/>
      <c r="G12" s="46"/>
      <c r="H12" s="46"/>
      <c r="I12" s="78">
        <v>4</v>
      </c>
      <c r="J12" s="83" t="s">
        <v>1193</v>
      </c>
      <c r="K12" s="83" t="s">
        <v>1194</v>
      </c>
    </row>
    <row r="13" spans="1:11" s="134" customFormat="1" ht="73.5" customHeight="1">
      <c r="A13" s="78">
        <f t="shared" si="0"/>
        <v>7</v>
      </c>
      <c r="B13" s="77" t="s">
        <v>19</v>
      </c>
      <c r="C13" s="46"/>
      <c r="D13" s="46"/>
      <c r="E13" s="144"/>
      <c r="F13" s="46"/>
      <c r="G13" s="46"/>
      <c r="H13" s="46"/>
      <c r="I13" s="78">
        <v>4</v>
      </c>
      <c r="J13" s="83" t="s">
        <v>1195</v>
      </c>
      <c r="K13" s="83" t="s">
        <v>1196</v>
      </c>
    </row>
    <row r="14" spans="1:11" s="134" customFormat="1" ht="15.75">
      <c r="A14" s="147">
        <f t="shared" si="0"/>
        <v>8</v>
      </c>
      <c r="B14" s="57" t="s">
        <v>20</v>
      </c>
      <c r="C14" s="46"/>
      <c r="D14" s="46"/>
      <c r="E14" s="144"/>
      <c r="F14" s="46"/>
      <c r="G14" s="46"/>
      <c r="H14" s="46"/>
      <c r="I14" s="38"/>
      <c r="J14" s="150"/>
      <c r="K14" s="150"/>
    </row>
    <row r="15" spans="1:11" s="134" customFormat="1" ht="15.75">
      <c r="A15" s="147">
        <f t="shared" si="0"/>
        <v>9</v>
      </c>
      <c r="B15" s="57" t="s">
        <v>21</v>
      </c>
      <c r="C15" s="46"/>
      <c r="D15" s="46"/>
      <c r="E15" s="144"/>
      <c r="F15" s="46"/>
      <c r="G15" s="46"/>
      <c r="H15" s="46"/>
      <c r="I15" s="38"/>
      <c r="J15" s="150"/>
      <c r="K15" s="150"/>
    </row>
    <row r="16" spans="1:11" s="134" customFormat="1" ht="84.75" customHeight="1">
      <c r="A16" s="78">
        <f t="shared" si="0"/>
        <v>10</v>
      </c>
      <c r="B16" s="77" t="s">
        <v>22</v>
      </c>
      <c r="C16" s="46"/>
      <c r="D16" s="46"/>
      <c r="E16" s="144"/>
      <c r="F16" s="46"/>
      <c r="G16" s="46"/>
      <c r="H16" s="46"/>
      <c r="I16" s="78">
        <v>3</v>
      </c>
      <c r="J16" s="83" t="s">
        <v>1197</v>
      </c>
      <c r="K16" s="83" t="s">
        <v>1198</v>
      </c>
    </row>
    <row r="17" spans="1:11" s="134" customFormat="1" ht="15.75">
      <c r="A17" s="81">
        <f t="shared" si="0"/>
        <v>11</v>
      </c>
      <c r="B17" s="77" t="s">
        <v>23</v>
      </c>
      <c r="C17" s="46"/>
      <c r="D17" s="46"/>
      <c r="E17" s="144"/>
      <c r="F17" s="46"/>
      <c r="G17" s="46"/>
      <c r="H17" s="46"/>
      <c r="I17" s="62"/>
      <c r="J17" s="82" t="s">
        <v>1218</v>
      </c>
      <c r="K17" s="151"/>
    </row>
    <row r="18" spans="1:11" s="134" customFormat="1" ht="15.75">
      <c r="A18" s="147">
        <f t="shared" si="0"/>
        <v>12</v>
      </c>
      <c r="B18" s="57" t="s">
        <v>24</v>
      </c>
      <c r="C18" s="46"/>
      <c r="D18" s="46"/>
      <c r="E18" s="144"/>
      <c r="F18" s="46"/>
      <c r="G18" s="46"/>
      <c r="H18" s="46"/>
      <c r="I18" s="38"/>
      <c r="J18" s="150"/>
      <c r="K18" s="150"/>
    </row>
    <row r="19" spans="1:11" s="134" customFormat="1" ht="31.5">
      <c r="A19" s="78">
        <f t="shared" si="0"/>
        <v>13</v>
      </c>
      <c r="B19" s="77" t="s">
        <v>25</v>
      </c>
      <c r="C19" s="46"/>
      <c r="D19" s="46"/>
      <c r="E19" s="144"/>
      <c r="F19" s="46"/>
      <c r="G19" s="46"/>
      <c r="H19" s="46"/>
      <c r="I19" s="72">
        <v>4</v>
      </c>
      <c r="J19" s="83" t="s">
        <v>1219</v>
      </c>
      <c r="K19" s="83" t="s">
        <v>959</v>
      </c>
    </row>
    <row r="20" spans="1:11" s="134" customFormat="1" ht="15.75">
      <c r="A20" s="147">
        <f t="shared" si="0"/>
        <v>14</v>
      </c>
      <c r="B20" s="57" t="s">
        <v>26</v>
      </c>
      <c r="C20" s="46"/>
      <c r="D20" s="46"/>
      <c r="E20" s="144"/>
      <c r="F20" s="46"/>
      <c r="G20" s="46"/>
      <c r="H20" s="46"/>
      <c r="I20" s="38"/>
      <c r="J20" s="150"/>
      <c r="K20" s="150"/>
    </row>
    <row r="21" spans="1:11" s="134" customFormat="1" ht="15.75">
      <c r="A21" s="78">
        <f t="shared" si="0"/>
        <v>15</v>
      </c>
      <c r="B21" s="77" t="s">
        <v>27</v>
      </c>
      <c r="C21" s="46"/>
      <c r="D21" s="46"/>
      <c r="E21" s="144"/>
      <c r="F21" s="46"/>
      <c r="G21" s="46"/>
      <c r="H21" s="46"/>
      <c r="I21" s="78">
        <v>2</v>
      </c>
      <c r="J21" s="152" t="s">
        <v>1199</v>
      </c>
      <c r="K21" s="151"/>
    </row>
    <row r="22" spans="1:11" s="134" customFormat="1" ht="31.5">
      <c r="A22" s="78">
        <f t="shared" si="0"/>
        <v>16</v>
      </c>
      <c r="B22" s="77" t="s">
        <v>28</v>
      </c>
      <c r="C22" s="46"/>
      <c r="D22" s="46"/>
      <c r="E22" s="144"/>
      <c r="F22" s="46"/>
      <c r="G22" s="46"/>
      <c r="H22" s="46"/>
      <c r="I22" s="78">
        <v>1</v>
      </c>
      <c r="J22" s="83" t="s">
        <v>960</v>
      </c>
      <c r="K22" s="83" t="s">
        <v>961</v>
      </c>
    </row>
    <row r="23" spans="1:11" s="134" customFormat="1" ht="15.75">
      <c r="A23" s="147">
        <f t="shared" si="0"/>
        <v>17</v>
      </c>
      <c r="B23" s="57" t="s">
        <v>29</v>
      </c>
      <c r="C23" s="46"/>
      <c r="D23" s="46"/>
      <c r="E23" s="144"/>
      <c r="F23" s="46"/>
      <c r="G23" s="46"/>
      <c r="H23" s="46"/>
      <c r="I23" s="38"/>
      <c r="J23" s="150"/>
      <c r="K23" s="150"/>
    </row>
    <row r="24" spans="1:11" s="134" customFormat="1" ht="15.75">
      <c r="A24" s="147">
        <f t="shared" si="0"/>
        <v>18</v>
      </c>
      <c r="B24" s="57" t="s">
        <v>30</v>
      </c>
      <c r="C24" s="46"/>
      <c r="D24" s="46"/>
      <c r="E24" s="144"/>
      <c r="F24" s="46"/>
      <c r="G24" s="46"/>
      <c r="H24" s="46"/>
      <c r="I24" s="38"/>
      <c r="J24" s="150"/>
      <c r="K24" s="150"/>
    </row>
    <row r="25" spans="1:11" s="134" customFormat="1" ht="15.75">
      <c r="A25" s="81">
        <f t="shared" si="0"/>
        <v>19</v>
      </c>
      <c r="B25" s="77" t="s">
        <v>31</v>
      </c>
      <c r="C25" s="46"/>
      <c r="D25" s="46"/>
      <c r="E25" s="144"/>
      <c r="F25" s="46"/>
      <c r="G25" s="46"/>
      <c r="H25" s="46"/>
      <c r="I25" s="78">
        <v>2</v>
      </c>
      <c r="J25" s="151"/>
      <c r="K25" s="151"/>
    </row>
    <row r="26" spans="1:11" s="134" customFormat="1" ht="183.75" customHeight="1">
      <c r="A26" s="78">
        <f t="shared" si="0"/>
        <v>20</v>
      </c>
      <c r="B26" s="77" t="s">
        <v>32</v>
      </c>
      <c r="C26" s="46"/>
      <c r="D26" s="46"/>
      <c r="E26" s="144"/>
      <c r="F26" s="46"/>
      <c r="G26" s="46"/>
      <c r="H26" s="46"/>
      <c r="I26" s="72">
        <v>1</v>
      </c>
      <c r="J26" s="83" t="s">
        <v>1200</v>
      </c>
      <c r="K26" s="83" t="s">
        <v>1201</v>
      </c>
    </row>
    <row r="27" spans="1:11" s="134" customFormat="1" ht="84.75" customHeight="1">
      <c r="A27" s="78">
        <f t="shared" si="0"/>
        <v>21</v>
      </c>
      <c r="B27" s="77" t="s">
        <v>33</v>
      </c>
      <c r="C27" s="46"/>
      <c r="D27" s="46"/>
      <c r="E27" s="144"/>
      <c r="F27" s="46"/>
      <c r="G27" s="46"/>
      <c r="H27" s="46"/>
      <c r="I27" s="78">
        <v>4</v>
      </c>
      <c r="J27" s="83" t="s">
        <v>1202</v>
      </c>
      <c r="K27" s="83" t="s">
        <v>1203</v>
      </c>
    </row>
    <row r="28" spans="1:11" s="134" customFormat="1" ht="121.5" customHeight="1">
      <c r="A28" s="78">
        <f t="shared" si="0"/>
        <v>22</v>
      </c>
      <c r="B28" s="77" t="s">
        <v>34</v>
      </c>
      <c r="C28" s="46"/>
      <c r="D28" s="46"/>
      <c r="E28" s="144"/>
      <c r="F28" s="46"/>
      <c r="G28" s="46"/>
      <c r="H28" s="46"/>
      <c r="I28" s="72">
        <v>1</v>
      </c>
      <c r="J28" s="83" t="s">
        <v>1187</v>
      </c>
      <c r="K28" s="83" t="s">
        <v>962</v>
      </c>
    </row>
    <row r="29" spans="1:11" s="134" customFormat="1" ht="15.75">
      <c r="A29" s="78">
        <f t="shared" si="0"/>
        <v>23</v>
      </c>
      <c r="B29" s="77" t="s">
        <v>35</v>
      </c>
      <c r="C29" s="46"/>
      <c r="D29" s="46"/>
      <c r="E29" s="144"/>
      <c r="F29" s="46"/>
      <c r="G29" s="46"/>
      <c r="H29" s="46"/>
      <c r="I29" s="78">
        <v>4</v>
      </c>
      <c r="J29" s="83" t="s">
        <v>1186</v>
      </c>
      <c r="K29" s="83" t="s">
        <v>291</v>
      </c>
    </row>
    <row r="30" spans="1:11" s="134" customFormat="1" ht="15.75">
      <c r="A30" s="148">
        <f t="shared" si="0"/>
        <v>24</v>
      </c>
      <c r="B30" s="61" t="s">
        <v>37</v>
      </c>
      <c r="C30" s="46"/>
      <c r="D30" s="46"/>
      <c r="E30" s="144"/>
      <c r="F30" s="46"/>
      <c r="G30" s="46"/>
      <c r="H30" s="46"/>
      <c r="I30" s="62"/>
      <c r="J30" s="151"/>
      <c r="K30" s="151"/>
    </row>
    <row r="31" spans="1:11" s="134" customFormat="1" ht="173.25">
      <c r="A31" s="78">
        <f t="shared" si="0"/>
        <v>25</v>
      </c>
      <c r="B31" s="77" t="s">
        <v>38</v>
      </c>
      <c r="C31" s="46"/>
      <c r="D31" s="46"/>
      <c r="E31" s="144"/>
      <c r="F31" s="46"/>
      <c r="G31" s="46"/>
      <c r="H31" s="46"/>
      <c r="I31" s="78">
        <v>2</v>
      </c>
      <c r="J31" s="83" t="s">
        <v>1204</v>
      </c>
      <c r="K31" s="83" t="s">
        <v>1205</v>
      </c>
    </row>
    <row r="32" spans="1:11" s="134" customFormat="1" ht="15.75">
      <c r="A32" s="148">
        <f t="shared" si="0"/>
        <v>26</v>
      </c>
      <c r="B32" s="61" t="s">
        <v>39</v>
      </c>
      <c r="C32" s="46"/>
      <c r="D32" s="46"/>
      <c r="E32" s="144"/>
      <c r="F32" s="46"/>
      <c r="G32" s="46"/>
      <c r="H32" s="46"/>
      <c r="I32" s="62"/>
      <c r="J32" s="151"/>
      <c r="K32" s="151"/>
    </row>
    <row r="33" spans="1:11" s="134" customFormat="1" ht="15.75">
      <c r="A33" s="148">
        <f t="shared" si="0"/>
        <v>27</v>
      </c>
      <c r="B33" s="61" t="s">
        <v>40</v>
      </c>
      <c r="C33" s="46"/>
      <c r="D33" s="46"/>
      <c r="E33" s="144"/>
      <c r="F33" s="46"/>
      <c r="G33" s="46"/>
      <c r="H33" s="46"/>
      <c r="I33" s="62"/>
      <c r="J33" s="151"/>
      <c r="K33" s="151"/>
    </row>
    <row r="34" spans="1:11" s="134" customFormat="1" ht="252.75" customHeight="1">
      <c r="A34" s="78">
        <f t="shared" si="0"/>
        <v>28</v>
      </c>
      <c r="B34" s="77" t="s">
        <v>41</v>
      </c>
      <c r="C34" s="46"/>
      <c r="D34" s="46"/>
      <c r="E34" s="144"/>
      <c r="F34" s="46"/>
      <c r="G34" s="46"/>
      <c r="H34" s="46"/>
      <c r="I34" s="78">
        <v>1</v>
      </c>
      <c r="J34" s="83" t="s">
        <v>1188</v>
      </c>
      <c r="K34" s="82" t="s">
        <v>963</v>
      </c>
    </row>
    <row r="35" spans="1:11" s="134" customFormat="1" ht="196.5" customHeight="1">
      <c r="A35" s="78">
        <f t="shared" si="0"/>
        <v>29</v>
      </c>
      <c r="B35" s="77" t="s">
        <v>42</v>
      </c>
      <c r="C35" s="46"/>
      <c r="D35" s="46"/>
      <c r="E35" s="144"/>
      <c r="F35" s="46"/>
      <c r="G35" s="46"/>
      <c r="H35" s="46"/>
      <c r="I35" s="149">
        <v>5</v>
      </c>
      <c r="J35" s="77" t="s">
        <v>1189</v>
      </c>
      <c r="K35" s="155" t="s">
        <v>1190</v>
      </c>
    </row>
    <row r="36" spans="1:11" s="134" customFormat="1" ht="15.75">
      <c r="A36" s="81">
        <f t="shared" si="0"/>
        <v>30</v>
      </c>
      <c r="B36" s="77" t="s">
        <v>43</v>
      </c>
      <c r="C36" s="46"/>
      <c r="D36" s="46"/>
      <c r="E36" s="144"/>
      <c r="F36" s="46"/>
      <c r="G36" s="46"/>
      <c r="H36" s="46"/>
      <c r="I36" s="156">
        <v>0</v>
      </c>
      <c r="J36" s="153"/>
      <c r="K36" s="153"/>
    </row>
    <row r="37" spans="1:11" s="134" customFormat="1" ht="47.25">
      <c r="A37" s="78">
        <f t="shared" si="0"/>
        <v>31</v>
      </c>
      <c r="B37" s="77" t="s">
        <v>44</v>
      </c>
      <c r="C37" s="46"/>
      <c r="D37" s="46"/>
      <c r="E37" s="144"/>
      <c r="F37" s="46"/>
      <c r="G37" s="46"/>
      <c r="H37" s="46"/>
      <c r="I37" s="72">
        <v>4</v>
      </c>
      <c r="J37" s="83" t="s">
        <v>1206</v>
      </c>
      <c r="K37" s="83" t="s">
        <v>964</v>
      </c>
    </row>
    <row r="38" spans="1:11" s="134" customFormat="1" ht="15.75">
      <c r="A38" s="147">
        <f t="shared" si="0"/>
        <v>32</v>
      </c>
      <c r="B38" s="57" t="s">
        <v>45</v>
      </c>
      <c r="C38" s="46"/>
      <c r="D38" s="46"/>
      <c r="E38" s="144"/>
      <c r="F38" s="46"/>
      <c r="G38" s="46"/>
      <c r="H38" s="46"/>
      <c r="I38" s="38"/>
      <c r="J38" s="150"/>
      <c r="K38" s="150"/>
    </row>
    <row r="39" spans="1:11" s="134" customFormat="1" ht="15.75">
      <c r="A39" s="81">
        <f t="shared" si="0"/>
        <v>33</v>
      </c>
      <c r="B39" s="77" t="s">
        <v>46</v>
      </c>
      <c r="C39" s="46"/>
      <c r="D39" s="46"/>
      <c r="E39" s="144"/>
      <c r="F39" s="46"/>
      <c r="G39" s="46"/>
      <c r="H39" s="46"/>
      <c r="I39" s="78">
        <v>0</v>
      </c>
      <c r="J39" s="82"/>
      <c r="K39" s="82"/>
    </row>
    <row r="40" spans="1:11" s="134" customFormat="1" ht="301.5" customHeight="1">
      <c r="A40" s="78">
        <f t="shared" si="0"/>
        <v>34</v>
      </c>
      <c r="B40" s="77" t="s">
        <v>47</v>
      </c>
      <c r="C40" s="46"/>
      <c r="D40" s="46"/>
      <c r="E40" s="144"/>
      <c r="F40" s="46"/>
      <c r="G40" s="46"/>
      <c r="H40" s="46"/>
      <c r="I40" s="78">
        <v>1</v>
      </c>
      <c r="J40" s="83" t="s">
        <v>1207</v>
      </c>
      <c r="K40" s="83" t="s">
        <v>1208</v>
      </c>
    </row>
    <row r="41" spans="1:11" s="134" customFormat="1" ht="15.75">
      <c r="A41" s="81">
        <f t="shared" si="0"/>
        <v>35</v>
      </c>
      <c r="B41" s="77" t="s">
        <v>48</v>
      </c>
      <c r="C41" s="46"/>
      <c r="D41" s="46"/>
      <c r="E41" s="144"/>
      <c r="F41" s="46"/>
      <c r="G41" s="46"/>
      <c r="H41" s="46"/>
      <c r="I41" s="78" t="s">
        <v>293</v>
      </c>
      <c r="J41" s="82" t="s">
        <v>293</v>
      </c>
      <c r="K41" s="82" t="s">
        <v>293</v>
      </c>
    </row>
    <row r="42" spans="1:11" s="134" customFormat="1" ht="15.75">
      <c r="A42" s="147">
        <f t="shared" si="0"/>
        <v>36</v>
      </c>
      <c r="B42" s="57" t="s">
        <v>49</v>
      </c>
      <c r="C42" s="46"/>
      <c r="D42" s="46"/>
      <c r="E42" s="144"/>
      <c r="F42" s="46"/>
      <c r="G42" s="46"/>
      <c r="H42" s="46"/>
      <c r="I42" s="38"/>
      <c r="J42" s="150"/>
      <c r="K42" s="150"/>
    </row>
    <row r="43" spans="1:11" s="134" customFormat="1" ht="15.75">
      <c r="A43" s="81">
        <v>37</v>
      </c>
      <c r="B43" s="77" t="s">
        <v>50</v>
      </c>
      <c r="C43" s="46"/>
      <c r="D43" s="46"/>
      <c r="E43" s="144"/>
      <c r="F43" s="46"/>
      <c r="G43" s="46"/>
      <c r="H43" s="46"/>
      <c r="I43" s="78">
        <v>0</v>
      </c>
      <c r="J43" s="82" t="s">
        <v>124</v>
      </c>
      <c r="K43" s="82" t="s">
        <v>124</v>
      </c>
    </row>
    <row r="44" spans="1:11" s="134" customFormat="1" ht="31.5">
      <c r="A44" s="78">
        <f t="shared" si="0"/>
        <v>38</v>
      </c>
      <c r="B44" s="77" t="s">
        <v>51</v>
      </c>
      <c r="C44" s="46"/>
      <c r="D44" s="46"/>
      <c r="E44" s="144"/>
      <c r="F44" s="46"/>
      <c r="G44" s="46"/>
      <c r="H44" s="46"/>
      <c r="I44" s="78">
        <v>1</v>
      </c>
      <c r="J44" s="83" t="s">
        <v>1209</v>
      </c>
      <c r="K44" s="83" t="s">
        <v>358</v>
      </c>
    </row>
    <row r="45" spans="1:11" s="134" customFormat="1" ht="126">
      <c r="A45" s="78">
        <f t="shared" si="0"/>
        <v>39</v>
      </c>
      <c r="B45" s="77" t="s">
        <v>52</v>
      </c>
      <c r="C45" s="46"/>
      <c r="D45" s="46"/>
      <c r="E45" s="144"/>
      <c r="F45" s="46"/>
      <c r="G45" s="46"/>
      <c r="H45" s="46"/>
      <c r="I45" s="143">
        <v>3</v>
      </c>
      <c r="J45" s="152" t="s">
        <v>1210</v>
      </c>
      <c r="K45" s="152" t="s">
        <v>1211</v>
      </c>
    </row>
    <row r="46" spans="1:11" s="134" customFormat="1" ht="15.75">
      <c r="A46" s="81">
        <f t="shared" si="0"/>
        <v>40</v>
      </c>
      <c r="B46" s="77" t="s">
        <v>53</v>
      </c>
      <c r="C46" s="46"/>
      <c r="D46" s="46"/>
      <c r="E46" s="144"/>
      <c r="F46" s="46"/>
      <c r="G46" s="46"/>
      <c r="H46" s="46"/>
      <c r="I46" s="78">
        <v>0</v>
      </c>
      <c r="J46" s="82">
        <v>0</v>
      </c>
      <c r="K46" s="82">
        <v>0</v>
      </c>
    </row>
    <row r="47" spans="1:11" s="134" customFormat="1" ht="15.75">
      <c r="A47" s="81">
        <f t="shared" si="0"/>
        <v>41</v>
      </c>
      <c r="B47" s="77" t="s">
        <v>54</v>
      </c>
      <c r="C47" s="46"/>
      <c r="D47" s="46"/>
      <c r="E47" s="144"/>
      <c r="F47" s="46"/>
      <c r="G47" s="46"/>
      <c r="H47" s="46"/>
      <c r="I47" s="78">
        <v>1</v>
      </c>
      <c r="J47" s="82">
        <v>0</v>
      </c>
      <c r="K47" s="83" t="s">
        <v>1214</v>
      </c>
    </row>
    <row r="48" spans="1:11" s="134" customFormat="1" ht="31.5">
      <c r="A48" s="78">
        <f t="shared" si="0"/>
        <v>42</v>
      </c>
      <c r="B48" s="77" t="s">
        <v>55</v>
      </c>
      <c r="C48" s="46"/>
      <c r="D48" s="46"/>
      <c r="E48" s="144"/>
      <c r="F48" s="46"/>
      <c r="G48" s="46"/>
      <c r="H48" s="46"/>
      <c r="I48" s="72">
        <v>1</v>
      </c>
      <c r="J48" s="83" t="s">
        <v>1212</v>
      </c>
      <c r="K48" s="82" t="s">
        <v>1213</v>
      </c>
    </row>
    <row r="49" spans="1:11" s="134" customFormat="1" ht="70.5" customHeight="1">
      <c r="A49" s="78">
        <f t="shared" si="0"/>
        <v>43</v>
      </c>
      <c r="B49" s="77" t="s">
        <v>56</v>
      </c>
      <c r="C49" s="46"/>
      <c r="D49" s="46"/>
      <c r="E49" s="144"/>
      <c r="F49" s="46"/>
      <c r="G49" s="46"/>
      <c r="H49" s="46"/>
      <c r="I49" s="78">
        <v>1</v>
      </c>
      <c r="J49" s="83" t="s">
        <v>965</v>
      </c>
      <c r="K49" s="83" t="s">
        <v>966</v>
      </c>
    </row>
    <row r="50" spans="1:11" s="134" customFormat="1" ht="15.75">
      <c r="A50" s="148">
        <f t="shared" si="0"/>
        <v>44</v>
      </c>
      <c r="B50" s="61" t="s">
        <v>57</v>
      </c>
      <c r="C50" s="157"/>
      <c r="D50" s="157"/>
      <c r="E50" s="158"/>
      <c r="F50" s="157"/>
      <c r="G50" s="157"/>
      <c r="H50" s="157"/>
      <c r="I50" s="62"/>
      <c r="J50" s="151"/>
      <c r="K50" s="151"/>
    </row>
    <row r="51" spans="1:11" s="134" customFormat="1" ht="63">
      <c r="A51" s="78">
        <f t="shared" si="0"/>
        <v>45</v>
      </c>
      <c r="B51" s="77" t="s">
        <v>58</v>
      </c>
      <c r="C51" s="159"/>
      <c r="D51" s="159"/>
      <c r="E51" s="96"/>
      <c r="F51" s="159"/>
      <c r="G51" s="159"/>
      <c r="H51" s="159"/>
      <c r="I51" s="78">
        <v>1</v>
      </c>
      <c r="J51" s="83" t="s">
        <v>838</v>
      </c>
      <c r="K51" s="83" t="s">
        <v>545</v>
      </c>
    </row>
    <row r="52" spans="1:11" s="134" customFormat="1" ht="31.5">
      <c r="A52" s="78">
        <f t="shared" si="0"/>
        <v>46</v>
      </c>
      <c r="B52" s="77" t="s">
        <v>59</v>
      </c>
      <c r="C52" s="159"/>
      <c r="D52" s="159"/>
      <c r="E52" s="96"/>
      <c r="F52" s="159"/>
      <c r="G52" s="159"/>
      <c r="H52" s="159"/>
      <c r="I52" s="78">
        <v>1</v>
      </c>
      <c r="J52" s="83" t="s">
        <v>1215</v>
      </c>
      <c r="K52" s="82"/>
    </row>
    <row r="53" spans="1:11" ht="21" customHeight="1">
      <c r="A53" s="74">
        <f t="shared" si="0"/>
        <v>47</v>
      </c>
      <c r="B53" s="77" t="s">
        <v>60</v>
      </c>
      <c r="C53" s="159"/>
      <c r="D53" s="159"/>
      <c r="E53" s="96"/>
      <c r="F53" s="159"/>
      <c r="G53" s="159"/>
      <c r="H53" s="159"/>
      <c r="I53" s="78">
        <v>0</v>
      </c>
      <c r="J53" s="74"/>
      <c r="K53" s="74"/>
    </row>
    <row r="54" spans="1:11" ht="23.25" customHeight="1">
      <c r="A54" s="56">
        <f t="shared" si="0"/>
        <v>48</v>
      </c>
      <c r="B54" s="61" t="s">
        <v>61</v>
      </c>
      <c r="C54" s="46"/>
      <c r="D54" s="46"/>
      <c r="E54" s="144"/>
      <c r="F54" s="46"/>
      <c r="G54" s="46"/>
      <c r="H54" s="46"/>
      <c r="I54" s="55"/>
      <c r="J54" s="56"/>
      <c r="K54" s="56"/>
    </row>
    <row r="55" spans="1:11" ht="15.75">
      <c r="A55" s="74">
        <f t="shared" si="0"/>
        <v>49</v>
      </c>
      <c r="B55" s="77" t="s">
        <v>62</v>
      </c>
      <c r="C55" s="159"/>
      <c r="D55" s="159"/>
      <c r="E55" s="96"/>
      <c r="F55" s="159"/>
      <c r="G55" s="159"/>
      <c r="H55" s="159"/>
      <c r="I55" s="78">
        <v>0</v>
      </c>
      <c r="J55" s="82" t="s">
        <v>565</v>
      </c>
      <c r="K55" s="82" t="s">
        <v>565</v>
      </c>
    </row>
    <row r="56" spans="1:11" ht="62.25" customHeight="1">
      <c r="A56" s="74">
        <f t="shared" si="0"/>
        <v>50</v>
      </c>
      <c r="B56" s="77" t="s">
        <v>63</v>
      </c>
      <c r="C56" s="159"/>
      <c r="D56" s="159"/>
      <c r="E56" s="96"/>
      <c r="F56" s="159"/>
      <c r="G56" s="159"/>
      <c r="H56" s="159"/>
      <c r="I56" s="78">
        <v>0</v>
      </c>
      <c r="J56" s="82" t="s">
        <v>1220</v>
      </c>
      <c r="K56" s="130" t="s">
        <v>1221</v>
      </c>
    </row>
    <row r="57" spans="1:11" ht="31.5" customHeight="1">
      <c r="A57" s="74">
        <f t="shared" si="0"/>
        <v>51</v>
      </c>
      <c r="B57" s="77" t="s">
        <v>64</v>
      </c>
      <c r="C57" s="159"/>
      <c r="D57" s="159"/>
      <c r="E57" s="96"/>
      <c r="F57" s="159"/>
      <c r="G57" s="159"/>
      <c r="H57" s="159"/>
      <c r="I57" s="78">
        <v>0</v>
      </c>
      <c r="J57" s="69"/>
      <c r="K57" s="69"/>
    </row>
    <row r="58" spans="1:11" s="134" customFormat="1" ht="78.75">
      <c r="A58" s="78">
        <f t="shared" si="0"/>
        <v>52</v>
      </c>
      <c r="B58" s="77" t="s">
        <v>65</v>
      </c>
      <c r="C58" s="159"/>
      <c r="D58" s="159"/>
      <c r="E58" s="96"/>
      <c r="F58" s="159"/>
      <c r="G58" s="159"/>
      <c r="H58" s="159"/>
      <c r="I58" s="78">
        <v>1</v>
      </c>
      <c r="J58" s="83" t="s">
        <v>514</v>
      </c>
      <c r="K58" s="83" t="s">
        <v>1216</v>
      </c>
    </row>
    <row r="59" spans="1:11" ht="22.5" customHeight="1">
      <c r="A59" s="74">
        <f t="shared" si="0"/>
        <v>53</v>
      </c>
      <c r="B59" s="77" t="s">
        <v>66</v>
      </c>
      <c r="C59" s="46"/>
      <c r="D59" s="46"/>
      <c r="E59" s="144"/>
      <c r="F59" s="46"/>
      <c r="G59" s="46"/>
      <c r="H59" s="46"/>
      <c r="I59" s="78">
        <v>2</v>
      </c>
      <c r="J59" s="56"/>
      <c r="K59" s="56"/>
    </row>
    <row r="60" spans="1:11" s="134" customFormat="1" ht="346.5">
      <c r="A60" s="78">
        <f t="shared" si="0"/>
        <v>54</v>
      </c>
      <c r="B60" s="77" t="s">
        <v>67</v>
      </c>
      <c r="C60" s="159"/>
      <c r="D60" s="159"/>
      <c r="E60" s="96"/>
      <c r="F60" s="159"/>
      <c r="G60" s="159"/>
      <c r="H60" s="159"/>
      <c r="I60" s="72">
        <v>4</v>
      </c>
      <c r="J60" s="83" t="s">
        <v>1222</v>
      </c>
      <c r="K60" s="83" t="s">
        <v>1217</v>
      </c>
    </row>
    <row r="61" spans="1:11" ht="24.75" customHeight="1">
      <c r="A61" s="56">
        <f t="shared" si="0"/>
        <v>55</v>
      </c>
      <c r="B61" s="61" t="s">
        <v>68</v>
      </c>
      <c r="C61" s="157"/>
      <c r="D61" s="157"/>
      <c r="E61" s="158"/>
      <c r="F61" s="157"/>
      <c r="G61" s="157"/>
      <c r="H61" s="157"/>
      <c r="I61" s="157"/>
      <c r="J61" s="56"/>
      <c r="K61" s="56"/>
    </row>
    <row r="62" spans="1:11" s="134" customFormat="1" ht="31.5">
      <c r="A62" s="78">
        <f t="shared" si="0"/>
        <v>56</v>
      </c>
      <c r="B62" s="77" t="s">
        <v>69</v>
      </c>
      <c r="C62" s="159"/>
      <c r="D62" s="159"/>
      <c r="E62" s="96"/>
      <c r="F62" s="159"/>
      <c r="G62" s="159"/>
      <c r="H62" s="159"/>
      <c r="I62" s="72">
        <v>3</v>
      </c>
      <c r="J62" s="83" t="s">
        <v>1225</v>
      </c>
      <c r="K62" s="82" t="s">
        <v>1223</v>
      </c>
    </row>
    <row r="63" spans="1:11" ht="25.5" customHeight="1">
      <c r="A63" s="56">
        <f t="shared" si="0"/>
        <v>57</v>
      </c>
      <c r="B63" s="61" t="s">
        <v>70</v>
      </c>
      <c r="C63" s="157"/>
      <c r="D63" s="157"/>
      <c r="E63" s="158"/>
      <c r="F63" s="157"/>
      <c r="G63" s="157"/>
      <c r="H63" s="157"/>
      <c r="I63" s="160"/>
      <c r="J63" s="91"/>
      <c r="K63" s="91"/>
    </row>
    <row r="64" spans="1:11" ht="37.5" customHeight="1">
      <c r="A64" s="74">
        <f t="shared" si="0"/>
        <v>58</v>
      </c>
      <c r="B64" s="77" t="s">
        <v>71</v>
      </c>
      <c r="C64" s="159"/>
      <c r="D64" s="159"/>
      <c r="E64" s="96"/>
      <c r="F64" s="159"/>
      <c r="G64" s="159"/>
      <c r="H64" s="159"/>
      <c r="I64" s="72">
        <v>0</v>
      </c>
      <c r="J64" s="83" t="s">
        <v>1224</v>
      </c>
      <c r="K64" s="161"/>
    </row>
    <row r="65" spans="1:11" ht="32.25" customHeight="1">
      <c r="A65" s="56">
        <f t="shared" si="0"/>
        <v>59</v>
      </c>
      <c r="B65" s="61" t="s">
        <v>72</v>
      </c>
      <c r="C65" s="46"/>
      <c r="D65" s="46"/>
      <c r="E65" s="144"/>
      <c r="F65" s="46"/>
      <c r="G65" s="46"/>
      <c r="H65" s="46"/>
      <c r="I65" s="55"/>
      <c r="J65" s="56"/>
      <c r="K65" s="56"/>
    </row>
    <row r="66" spans="1:11" ht="33.75" customHeight="1">
      <c r="A66" s="56">
        <f t="shared" si="0"/>
        <v>60</v>
      </c>
      <c r="B66" s="61" t="s">
        <v>73</v>
      </c>
      <c r="C66" s="46"/>
      <c r="D66" s="46"/>
      <c r="E66" s="144"/>
      <c r="F66" s="46"/>
      <c r="G66" s="46"/>
      <c r="H66" s="46"/>
      <c r="I66" s="55"/>
      <c r="J66" s="56"/>
      <c r="K66" s="56"/>
    </row>
    <row r="67" spans="1:11" s="134" customFormat="1" ht="157.5">
      <c r="A67" s="78">
        <f t="shared" si="0"/>
        <v>61</v>
      </c>
      <c r="B67" s="77" t="s">
        <v>74</v>
      </c>
      <c r="C67" s="159"/>
      <c r="D67" s="159"/>
      <c r="E67" s="96"/>
      <c r="F67" s="159"/>
      <c r="G67" s="159"/>
      <c r="H67" s="159"/>
      <c r="I67" s="78">
        <v>1</v>
      </c>
      <c r="J67" s="130" t="s">
        <v>1227</v>
      </c>
      <c r="K67" s="83" t="s">
        <v>1226</v>
      </c>
    </row>
    <row r="68" spans="1:11" s="134" customFormat="1" ht="94.5">
      <c r="A68" s="78">
        <f t="shared" si="0"/>
        <v>62</v>
      </c>
      <c r="B68" s="77" t="s">
        <v>75</v>
      </c>
      <c r="C68" s="162"/>
      <c r="D68" s="162"/>
      <c r="E68" s="163"/>
      <c r="F68" s="162"/>
      <c r="G68" s="162"/>
      <c r="H68" s="162"/>
      <c r="I68" s="78">
        <v>4</v>
      </c>
      <c r="J68" s="83" t="s">
        <v>881</v>
      </c>
      <c r="K68" s="83" t="s">
        <v>880</v>
      </c>
    </row>
    <row r="69" spans="1:11" ht="15.75">
      <c r="A69" s="56">
        <f t="shared" si="0"/>
        <v>63</v>
      </c>
      <c r="B69" s="61" t="s">
        <v>76</v>
      </c>
      <c r="C69" s="164"/>
      <c r="D69" s="164"/>
      <c r="E69" s="165"/>
      <c r="F69" s="164"/>
      <c r="G69" s="164"/>
      <c r="H69" s="164"/>
      <c r="I69" s="62"/>
      <c r="J69" s="56"/>
      <c r="K69" s="56"/>
    </row>
    <row r="70" spans="1:11" ht="15.75">
      <c r="A70" s="56">
        <f t="shared" si="0"/>
        <v>64</v>
      </c>
      <c r="B70" s="61" t="s">
        <v>77</v>
      </c>
      <c r="C70" s="166"/>
      <c r="D70" s="166"/>
      <c r="E70" s="167"/>
      <c r="F70" s="166"/>
      <c r="G70" s="166"/>
      <c r="H70" s="166"/>
      <c r="I70" s="62"/>
      <c r="J70" s="56"/>
      <c r="K70" s="56"/>
    </row>
    <row r="71" spans="1:11" ht="15.75">
      <c r="A71" s="30">
        <f t="shared" si="0"/>
        <v>65</v>
      </c>
      <c r="B71" s="57" t="s">
        <v>78</v>
      </c>
      <c r="C71" s="164"/>
      <c r="D71" s="164"/>
      <c r="E71" s="165"/>
      <c r="F71" s="164"/>
      <c r="G71" s="164"/>
      <c r="H71" s="164"/>
      <c r="I71" s="38"/>
      <c r="J71" s="30"/>
      <c r="K71" s="30"/>
    </row>
    <row r="72" spans="1:11" ht="15.75">
      <c r="A72" s="74">
        <f t="shared" ref="A72:A91" si="1">A71+1</f>
        <v>66</v>
      </c>
      <c r="B72" s="77" t="s">
        <v>79</v>
      </c>
      <c r="C72" s="162"/>
      <c r="D72" s="162"/>
      <c r="E72" s="163"/>
      <c r="F72" s="162"/>
      <c r="G72" s="162"/>
      <c r="H72" s="162"/>
      <c r="I72" s="78">
        <v>4</v>
      </c>
      <c r="J72" s="56">
        <v>4</v>
      </c>
      <c r="K72" s="56">
        <v>4</v>
      </c>
    </row>
    <row r="73" spans="1:11" s="134" customFormat="1" ht="260.25" customHeight="1">
      <c r="A73" s="78">
        <f t="shared" si="1"/>
        <v>67</v>
      </c>
      <c r="B73" s="77" t="s">
        <v>80</v>
      </c>
      <c r="C73" s="162"/>
      <c r="D73" s="162"/>
      <c r="E73" s="163"/>
      <c r="F73" s="162"/>
      <c r="G73" s="162"/>
      <c r="H73" s="162"/>
      <c r="I73" s="78">
        <v>4</v>
      </c>
      <c r="J73" s="83" t="s">
        <v>1228</v>
      </c>
      <c r="K73" s="83" t="s">
        <v>1229</v>
      </c>
    </row>
    <row r="74" spans="1:11" ht="15.75">
      <c r="A74" s="74">
        <f t="shared" si="1"/>
        <v>68</v>
      </c>
      <c r="B74" s="77" t="s">
        <v>81</v>
      </c>
      <c r="C74" s="162"/>
      <c r="D74" s="162"/>
      <c r="E74" s="163"/>
      <c r="F74" s="162"/>
      <c r="G74" s="162"/>
      <c r="H74" s="162"/>
      <c r="I74" s="72">
        <v>3</v>
      </c>
      <c r="J74" s="151"/>
      <c r="K74" s="151"/>
    </row>
    <row r="75" spans="1:11" ht="21" customHeight="1">
      <c r="A75" s="30">
        <f t="shared" si="1"/>
        <v>69</v>
      </c>
      <c r="B75" s="57" t="s">
        <v>82</v>
      </c>
      <c r="C75" s="164"/>
      <c r="D75" s="164"/>
      <c r="E75" s="165"/>
      <c r="F75" s="164"/>
      <c r="G75" s="164"/>
      <c r="H75" s="164"/>
      <c r="I75" s="38"/>
      <c r="J75" s="150"/>
      <c r="K75" s="150"/>
    </row>
    <row r="76" spans="1:11" ht="15.75">
      <c r="A76" s="74">
        <f t="shared" si="1"/>
        <v>70</v>
      </c>
      <c r="B76" s="77" t="s">
        <v>83</v>
      </c>
      <c r="C76" s="162"/>
      <c r="D76" s="162"/>
      <c r="E76" s="163"/>
      <c r="F76" s="162"/>
      <c r="G76" s="162"/>
      <c r="H76" s="162"/>
      <c r="I76" s="78">
        <v>0</v>
      </c>
      <c r="J76" s="82"/>
      <c r="K76" s="82"/>
    </row>
    <row r="77" spans="1:11" ht="30" customHeight="1">
      <c r="A77" s="30">
        <f t="shared" si="1"/>
        <v>71</v>
      </c>
      <c r="B77" s="57" t="s">
        <v>84</v>
      </c>
      <c r="C77" s="164"/>
      <c r="D77" s="164"/>
      <c r="E77" s="165"/>
      <c r="F77" s="164"/>
      <c r="G77" s="164"/>
      <c r="H77" s="164"/>
      <c r="I77" s="38"/>
      <c r="J77" s="150"/>
      <c r="K77" s="150"/>
    </row>
    <row r="78" spans="1:11" ht="44.25" customHeight="1">
      <c r="A78" s="56">
        <f t="shared" si="1"/>
        <v>72</v>
      </c>
      <c r="B78" s="61" t="s">
        <v>85</v>
      </c>
      <c r="C78" s="164"/>
      <c r="D78" s="164"/>
      <c r="E78" s="165"/>
      <c r="F78" s="164"/>
      <c r="G78" s="164"/>
      <c r="H78" s="164"/>
      <c r="I78" s="62"/>
      <c r="J78" s="151"/>
      <c r="K78" s="151"/>
    </row>
    <row r="79" spans="1:11" ht="65.25" customHeight="1">
      <c r="A79" s="74">
        <f t="shared" si="1"/>
        <v>73</v>
      </c>
      <c r="B79" s="77" t="s">
        <v>86</v>
      </c>
      <c r="C79" s="162"/>
      <c r="D79" s="162"/>
      <c r="E79" s="163"/>
      <c r="F79" s="162"/>
      <c r="G79" s="162"/>
      <c r="H79" s="162"/>
      <c r="I79" s="78">
        <v>1</v>
      </c>
      <c r="J79" s="152" t="s">
        <v>1230</v>
      </c>
      <c r="K79" s="169"/>
    </row>
    <row r="80" spans="1:11" ht="15.75">
      <c r="A80" s="56">
        <f t="shared" si="1"/>
        <v>74</v>
      </c>
      <c r="B80" s="61" t="s">
        <v>87</v>
      </c>
      <c r="C80" s="166"/>
      <c r="D80" s="166"/>
      <c r="E80" s="167"/>
      <c r="F80" s="166"/>
      <c r="G80" s="166"/>
      <c r="H80" s="166"/>
      <c r="I80" s="168"/>
      <c r="J80" s="135" t="s">
        <v>573</v>
      </c>
      <c r="K80" s="135" t="s">
        <v>573</v>
      </c>
    </row>
    <row r="81" spans="1:16" s="134" customFormat="1" ht="78.75">
      <c r="A81" s="78">
        <f t="shared" si="1"/>
        <v>75</v>
      </c>
      <c r="B81" s="77" t="s">
        <v>88</v>
      </c>
      <c r="C81" s="162"/>
      <c r="D81" s="162"/>
      <c r="E81" s="163"/>
      <c r="F81" s="162"/>
      <c r="G81" s="162"/>
      <c r="H81" s="162"/>
      <c r="I81" s="78">
        <v>3</v>
      </c>
      <c r="J81" s="83" t="s">
        <v>904</v>
      </c>
      <c r="K81" s="83" t="s">
        <v>905</v>
      </c>
    </row>
    <row r="82" spans="1:16" s="134" customFormat="1" ht="31.5">
      <c r="A82" s="78">
        <f t="shared" si="1"/>
        <v>76</v>
      </c>
      <c r="B82" s="77" t="s">
        <v>89</v>
      </c>
      <c r="C82" s="162"/>
      <c r="D82" s="162"/>
      <c r="E82" s="163"/>
      <c r="F82" s="162"/>
      <c r="G82" s="162"/>
      <c r="H82" s="162"/>
      <c r="I82" s="114">
        <v>1</v>
      </c>
      <c r="J82" s="154" t="s">
        <v>677</v>
      </c>
      <c r="K82" s="154" t="s">
        <v>1231</v>
      </c>
    </row>
    <row r="83" spans="1:16" ht="15.75">
      <c r="A83" s="56">
        <f t="shared" si="1"/>
        <v>77</v>
      </c>
      <c r="B83" s="61" t="s">
        <v>90</v>
      </c>
      <c r="C83" s="164"/>
      <c r="D83" s="164"/>
      <c r="E83" s="165"/>
      <c r="F83" s="164"/>
      <c r="G83" s="164"/>
      <c r="H83" s="164"/>
      <c r="I83" s="62"/>
      <c r="J83" s="151"/>
      <c r="K83" s="151"/>
    </row>
    <row r="84" spans="1:16" ht="15.75">
      <c r="A84" s="56">
        <f t="shared" si="1"/>
        <v>78</v>
      </c>
      <c r="B84" s="61" t="s">
        <v>91</v>
      </c>
      <c r="C84" s="164"/>
      <c r="D84" s="164"/>
      <c r="E84" s="165"/>
      <c r="F84" s="164"/>
      <c r="G84" s="164"/>
      <c r="H84" s="164"/>
      <c r="I84" s="62"/>
      <c r="J84" s="151"/>
      <c r="K84" s="151"/>
    </row>
    <row r="85" spans="1:16" ht="15.75">
      <c r="A85" s="74">
        <f t="shared" si="1"/>
        <v>79</v>
      </c>
      <c r="B85" s="77" t="s">
        <v>92</v>
      </c>
      <c r="C85" s="162"/>
      <c r="D85" s="162"/>
      <c r="E85" s="163"/>
      <c r="F85" s="162"/>
      <c r="G85" s="162"/>
      <c r="H85" s="162"/>
      <c r="I85" s="78">
        <v>4</v>
      </c>
      <c r="J85" s="130" t="s">
        <v>632</v>
      </c>
      <c r="K85" s="130" t="s">
        <v>633</v>
      </c>
    </row>
    <row r="86" spans="1:16" s="134" customFormat="1" ht="91.5" customHeight="1">
      <c r="A86" s="78">
        <f t="shared" si="1"/>
        <v>80</v>
      </c>
      <c r="B86" s="77" t="s">
        <v>93</v>
      </c>
      <c r="C86" s="162"/>
      <c r="D86" s="162"/>
      <c r="E86" s="163"/>
      <c r="F86" s="162"/>
      <c r="G86" s="162"/>
      <c r="H86" s="162"/>
      <c r="I86" s="62">
        <v>0</v>
      </c>
      <c r="J86" s="130" t="s">
        <v>1232</v>
      </c>
      <c r="K86" s="130" t="s">
        <v>1233</v>
      </c>
    </row>
    <row r="87" spans="1:16" ht="18" customHeight="1">
      <c r="A87" s="56">
        <f t="shared" si="1"/>
        <v>81</v>
      </c>
      <c r="B87" s="61" t="s">
        <v>94</v>
      </c>
      <c r="C87" s="164"/>
      <c r="D87" s="164"/>
      <c r="E87" s="165"/>
      <c r="F87" s="164"/>
      <c r="G87" s="164"/>
      <c r="H87" s="164"/>
      <c r="I87" s="62"/>
      <c r="J87" s="151"/>
      <c r="K87" s="151"/>
    </row>
    <row r="88" spans="1:16" ht="15.75">
      <c r="A88" s="74">
        <f t="shared" si="1"/>
        <v>82</v>
      </c>
      <c r="B88" s="77" t="s">
        <v>95</v>
      </c>
      <c r="C88" s="162"/>
      <c r="D88" s="162"/>
      <c r="E88" s="163"/>
      <c r="F88" s="162"/>
      <c r="G88" s="162"/>
      <c r="H88" s="162"/>
      <c r="I88" s="78">
        <v>0</v>
      </c>
      <c r="J88" s="82"/>
      <c r="K88" s="82"/>
    </row>
    <row r="89" spans="1:16" s="134" customFormat="1" ht="47.25">
      <c r="A89" s="78">
        <f t="shared" si="1"/>
        <v>83</v>
      </c>
      <c r="B89" s="77" t="s">
        <v>96</v>
      </c>
      <c r="C89" s="162"/>
      <c r="D89" s="162"/>
      <c r="E89" s="163"/>
      <c r="F89" s="162"/>
      <c r="G89" s="162"/>
      <c r="H89" s="162"/>
      <c r="I89" s="78">
        <v>1</v>
      </c>
      <c r="J89" s="83" t="s">
        <v>1234</v>
      </c>
      <c r="K89" s="83" t="s">
        <v>641</v>
      </c>
    </row>
    <row r="90" spans="1:16" ht="15.75">
      <c r="A90" s="30">
        <f t="shared" si="1"/>
        <v>84</v>
      </c>
      <c r="B90" s="57" t="s">
        <v>97</v>
      </c>
      <c r="C90" s="164"/>
      <c r="D90" s="164"/>
      <c r="E90" s="165"/>
      <c r="F90" s="164"/>
      <c r="G90" s="164"/>
      <c r="H90" s="164"/>
      <c r="I90" s="38"/>
      <c r="J90" s="150"/>
      <c r="K90" s="150"/>
    </row>
    <row r="91" spans="1:16" ht="15.75">
      <c r="A91" s="74">
        <f t="shared" si="1"/>
        <v>85</v>
      </c>
      <c r="B91" s="77" t="s">
        <v>98</v>
      </c>
      <c r="C91" s="162"/>
      <c r="D91" s="162"/>
      <c r="E91" s="163"/>
      <c r="F91" s="162"/>
      <c r="G91" s="162"/>
      <c r="H91" s="162"/>
      <c r="I91" s="72">
        <v>0</v>
      </c>
      <c r="J91" s="170"/>
      <c r="K91" s="170"/>
    </row>
    <row r="92" spans="1:16" hidden="1">
      <c r="A92" s="42"/>
      <c r="B92" s="41"/>
      <c r="I92" s="42">
        <f>SUM(I11:I89)</f>
        <v>91</v>
      </c>
      <c r="J92" s="42"/>
      <c r="K92" s="42"/>
    </row>
    <row r="94" spans="1:16">
      <c r="A94" s="43"/>
      <c r="B94" s="610"/>
      <c r="C94" s="610"/>
      <c r="D94" s="610"/>
      <c r="E94" s="610"/>
      <c r="F94" s="610"/>
      <c r="G94" s="610"/>
      <c r="H94" s="610"/>
      <c r="I94" s="743"/>
      <c r="J94" s="743"/>
      <c r="K94" s="743"/>
      <c r="L94" s="610"/>
      <c r="M94" s="610"/>
      <c r="N94" s="610"/>
      <c r="O94" s="610"/>
      <c r="P94" s="610"/>
    </row>
  </sheetData>
  <autoFilter ref="A6:K92"/>
  <mergeCells count="8">
    <mergeCell ref="B94:P94"/>
    <mergeCell ref="A1:K1"/>
    <mergeCell ref="A2:A5"/>
    <mergeCell ref="B2:B5"/>
    <mergeCell ref="C2:K2"/>
    <mergeCell ref="C3:K3"/>
    <mergeCell ref="C4:K4"/>
    <mergeCell ref="C5:H5"/>
  </mergeCells>
  <pageMargins left="0.7" right="0.7" top="0.75" bottom="0.75" header="0.3" footer="0.3"/>
  <pageSetup paperSize="9" firstPageNumber="2147483648"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zoomScale="60" zoomScaleNormal="60" workbookViewId="0">
      <pane xSplit="6" ySplit="12" topLeftCell="G25" activePane="bottomRight" state="frozen"/>
      <selection activeCell="G13" sqref="G13"/>
      <selection pane="topRight"/>
      <selection pane="bottomLeft"/>
      <selection pane="bottomRight" activeCell="A50" sqref="A50:XFD50"/>
    </sheetView>
  </sheetViews>
  <sheetFormatPr defaultRowHeight="15"/>
  <cols>
    <col min="1" max="1" width="5.42578125" customWidth="1"/>
    <col min="2" max="2" width="44.7109375" customWidth="1"/>
    <col min="3" max="3" width="21.85546875" style="12" customWidth="1"/>
    <col min="4" max="4" width="22" style="12" customWidth="1"/>
    <col min="5" max="5" width="6.7109375" style="12" customWidth="1"/>
    <col min="6" max="6" width="71.28515625" customWidth="1"/>
    <col min="7" max="7" width="6.140625" style="12" customWidth="1"/>
    <col min="8" max="8" width="78.140625" customWidth="1"/>
  </cols>
  <sheetData>
    <row r="1" spans="1:8" ht="18.75">
      <c r="A1" s="612" t="s">
        <v>0</v>
      </c>
      <c r="B1" s="613"/>
      <c r="C1" s="613"/>
      <c r="D1" s="613"/>
      <c r="E1" s="613"/>
      <c r="F1" s="613"/>
      <c r="G1" s="613"/>
      <c r="H1" s="613"/>
    </row>
    <row r="2" spans="1:8" ht="25.5" customHeight="1">
      <c r="A2" s="601" t="s">
        <v>1</v>
      </c>
      <c r="B2" s="601" t="s">
        <v>2</v>
      </c>
      <c r="C2" s="614" t="s">
        <v>127</v>
      </c>
      <c r="D2" s="614"/>
      <c r="E2" s="614"/>
      <c r="F2" s="614"/>
      <c r="G2" s="614"/>
      <c r="H2" s="614"/>
    </row>
    <row r="3" spans="1:8" ht="19.5" customHeight="1">
      <c r="A3" s="601"/>
      <c r="B3" s="601"/>
      <c r="C3" s="588" t="s">
        <v>128</v>
      </c>
      <c r="D3" s="588"/>
      <c r="E3" s="588"/>
      <c r="F3" s="588"/>
      <c r="G3" s="588"/>
      <c r="H3" s="588"/>
    </row>
    <row r="4" spans="1:8" ht="57.75" customHeight="1">
      <c r="A4" s="601"/>
      <c r="B4" s="601"/>
      <c r="C4" s="589" t="s">
        <v>129</v>
      </c>
      <c r="D4" s="590"/>
      <c r="E4" s="590"/>
      <c r="F4" s="590"/>
      <c r="G4" s="590"/>
      <c r="H4" s="591"/>
    </row>
    <row r="5" spans="1:8" ht="77.25" customHeight="1">
      <c r="A5" s="601"/>
      <c r="B5" s="601"/>
      <c r="C5" s="592" t="s">
        <v>130</v>
      </c>
      <c r="D5" s="593"/>
      <c r="E5" s="594" t="s">
        <v>131</v>
      </c>
      <c r="F5" s="596"/>
      <c r="G5" s="609" t="s">
        <v>132</v>
      </c>
      <c r="H5" s="609"/>
    </row>
    <row r="6" spans="1:8" ht="15.75" customHeight="1">
      <c r="A6" s="601"/>
      <c r="B6" s="601"/>
      <c r="C6" s="597" t="s">
        <v>8</v>
      </c>
      <c r="D6" s="597" t="s">
        <v>9</v>
      </c>
      <c r="E6" s="599" t="s">
        <v>8</v>
      </c>
      <c r="F6" s="14" t="s">
        <v>9</v>
      </c>
      <c r="G6" s="597" t="s">
        <v>8</v>
      </c>
      <c r="H6" s="14" t="s">
        <v>9</v>
      </c>
    </row>
    <row r="7" spans="1:8">
      <c r="A7" s="601"/>
      <c r="B7" s="601"/>
      <c r="C7" s="598"/>
      <c r="D7" s="598"/>
      <c r="E7" s="599"/>
      <c r="F7" s="566" t="s">
        <v>133</v>
      </c>
      <c r="G7" s="598"/>
      <c r="H7" s="566" t="s">
        <v>134</v>
      </c>
    </row>
    <row r="8" spans="1:8" ht="15.75">
      <c r="A8" s="13">
        <v>1</v>
      </c>
      <c r="B8" s="13">
        <v>2</v>
      </c>
      <c r="C8" s="25">
        <v>3</v>
      </c>
      <c r="D8" s="25">
        <v>4</v>
      </c>
      <c r="E8" s="26">
        <v>5</v>
      </c>
      <c r="F8" s="27">
        <v>6</v>
      </c>
      <c r="G8" s="25">
        <v>7</v>
      </c>
      <c r="H8" s="27">
        <v>8</v>
      </c>
    </row>
    <row r="9" spans="1:8" ht="15.75">
      <c r="A9" s="145">
        <v>1</v>
      </c>
      <c r="B9" s="57" t="s">
        <v>13</v>
      </c>
      <c r="C9" s="33"/>
      <c r="D9" s="33"/>
      <c r="E9" s="33"/>
      <c r="F9" s="220"/>
      <c r="G9" s="33"/>
      <c r="H9" s="196"/>
    </row>
    <row r="10" spans="1:8" ht="15.75">
      <c r="A10" s="72">
        <v>2</v>
      </c>
      <c r="B10" s="77" t="s">
        <v>14</v>
      </c>
      <c r="C10" s="76" t="s">
        <v>375</v>
      </c>
      <c r="D10" s="76"/>
      <c r="E10" s="76" t="s">
        <v>375</v>
      </c>
      <c r="F10" s="221"/>
      <c r="G10" s="76" t="s">
        <v>375</v>
      </c>
      <c r="H10" s="82"/>
    </row>
    <row r="11" spans="1:8" ht="15.75">
      <c r="A11" s="72">
        <v>3</v>
      </c>
      <c r="B11" s="77" t="s">
        <v>15</v>
      </c>
      <c r="C11" s="76" t="s">
        <v>375</v>
      </c>
      <c r="D11" s="76"/>
      <c r="E11" s="76" t="s">
        <v>375</v>
      </c>
      <c r="F11" s="221"/>
      <c r="G11" s="76" t="s">
        <v>375</v>
      </c>
      <c r="H11" s="82"/>
    </row>
    <row r="12" spans="1:8" ht="15.75">
      <c r="A12" s="60">
        <v>4</v>
      </c>
      <c r="B12" s="61" t="s">
        <v>16</v>
      </c>
      <c r="C12" s="60"/>
      <c r="D12" s="60"/>
      <c r="E12" s="60"/>
      <c r="F12" s="222"/>
      <c r="G12" s="60"/>
      <c r="H12" s="151"/>
    </row>
    <row r="13" spans="1:8" ht="47.25">
      <c r="A13" s="72">
        <v>5</v>
      </c>
      <c r="B13" s="77" t="s">
        <v>17</v>
      </c>
      <c r="C13" s="76"/>
      <c r="D13" s="76" t="s">
        <v>375</v>
      </c>
      <c r="E13" s="76"/>
      <c r="F13" s="293" t="s">
        <v>804</v>
      </c>
      <c r="G13" s="76" t="s">
        <v>375</v>
      </c>
      <c r="H13" s="77"/>
    </row>
    <row r="14" spans="1:8" ht="15.75">
      <c r="A14" s="72">
        <v>6</v>
      </c>
      <c r="B14" s="77" t="s">
        <v>18</v>
      </c>
      <c r="C14" s="76" t="s">
        <v>375</v>
      </c>
      <c r="D14" s="76"/>
      <c r="E14" s="76" t="s">
        <v>375</v>
      </c>
      <c r="F14" s="221"/>
      <c r="G14" s="76" t="s">
        <v>375</v>
      </c>
      <c r="H14" s="82"/>
    </row>
    <row r="15" spans="1:8" ht="15.75">
      <c r="A15" s="72">
        <v>7</v>
      </c>
      <c r="B15" s="77" t="s">
        <v>19</v>
      </c>
      <c r="C15" s="76"/>
      <c r="D15" s="76" t="s">
        <v>375</v>
      </c>
      <c r="E15" s="76" t="s">
        <v>375</v>
      </c>
      <c r="F15" s="221"/>
      <c r="G15" s="76" t="s">
        <v>375</v>
      </c>
      <c r="H15" s="82"/>
    </row>
    <row r="16" spans="1:8" ht="15.75">
      <c r="A16" s="145">
        <v>8</v>
      </c>
      <c r="B16" s="57" t="s">
        <v>20</v>
      </c>
      <c r="C16" s="33"/>
      <c r="D16" s="33"/>
      <c r="E16" s="33"/>
      <c r="F16" s="220"/>
      <c r="G16" s="33"/>
      <c r="H16" s="150"/>
    </row>
    <row r="17" spans="1:8" ht="15.75">
      <c r="A17" s="145">
        <v>9</v>
      </c>
      <c r="B17" s="57" t="s">
        <v>21</v>
      </c>
      <c r="C17" s="33"/>
      <c r="D17" s="33"/>
      <c r="E17" s="33"/>
      <c r="F17" s="220"/>
      <c r="G17" s="33"/>
      <c r="H17" s="150"/>
    </row>
    <row r="18" spans="1:8" ht="15.75">
      <c r="A18" s="72">
        <v>10</v>
      </c>
      <c r="B18" s="77" t="s">
        <v>22</v>
      </c>
      <c r="C18" s="76"/>
      <c r="D18" s="76" t="s">
        <v>375</v>
      </c>
      <c r="E18" s="76" t="s">
        <v>375</v>
      </c>
      <c r="F18" s="221"/>
      <c r="G18" s="76"/>
      <c r="H18" s="272" t="s">
        <v>989</v>
      </c>
    </row>
    <row r="19" spans="1:8" ht="15.75">
      <c r="A19" s="72">
        <v>11</v>
      </c>
      <c r="B19" s="77" t="s">
        <v>23</v>
      </c>
      <c r="C19" s="76" t="s">
        <v>375</v>
      </c>
      <c r="D19" s="76"/>
      <c r="E19" s="60"/>
      <c r="F19" s="222"/>
      <c r="G19" s="60"/>
      <c r="H19" s="151"/>
    </row>
    <row r="20" spans="1:8" ht="15.75">
      <c r="A20" s="145">
        <v>12</v>
      </c>
      <c r="B20" s="57" t="s">
        <v>24</v>
      </c>
      <c r="C20" s="33"/>
      <c r="D20" s="33"/>
      <c r="E20" s="33"/>
      <c r="F20" s="220"/>
      <c r="G20" s="33"/>
      <c r="H20" s="150"/>
    </row>
    <row r="21" spans="1:8" ht="141" customHeight="1">
      <c r="A21" s="72">
        <v>13</v>
      </c>
      <c r="B21" s="77" t="s">
        <v>25</v>
      </c>
      <c r="C21" s="76"/>
      <c r="D21" s="76" t="s">
        <v>375</v>
      </c>
      <c r="E21" s="76"/>
      <c r="F21" s="221" t="s">
        <v>990</v>
      </c>
      <c r="G21" s="60"/>
      <c r="H21" s="61" t="s">
        <v>1319</v>
      </c>
    </row>
    <row r="22" spans="1:8" ht="15.75">
      <c r="A22" s="145">
        <v>14</v>
      </c>
      <c r="B22" s="57" t="s">
        <v>26</v>
      </c>
      <c r="C22" s="33"/>
      <c r="D22" s="33"/>
      <c r="E22" s="33"/>
      <c r="F22" s="220"/>
      <c r="G22" s="33"/>
      <c r="H22" s="150"/>
    </row>
    <row r="23" spans="1:8" ht="15.75">
      <c r="A23" s="72">
        <v>15</v>
      </c>
      <c r="B23" s="77" t="s">
        <v>27</v>
      </c>
      <c r="C23" s="76" t="s">
        <v>375</v>
      </c>
      <c r="D23" s="76"/>
      <c r="E23" s="76" t="s">
        <v>375</v>
      </c>
      <c r="F23" s="221"/>
      <c r="G23" s="76" t="s">
        <v>375</v>
      </c>
      <c r="H23" s="82"/>
    </row>
    <row r="24" spans="1:8" ht="15.75">
      <c r="A24" s="72">
        <v>16</v>
      </c>
      <c r="B24" s="77" t="s">
        <v>28</v>
      </c>
      <c r="C24" s="76" t="s">
        <v>375</v>
      </c>
      <c r="D24" s="76"/>
      <c r="E24" s="76" t="s">
        <v>375</v>
      </c>
      <c r="F24" s="221"/>
      <c r="G24" s="76" t="s">
        <v>375</v>
      </c>
      <c r="H24" s="82"/>
    </row>
    <row r="25" spans="1:8" ht="15.75">
      <c r="A25" s="145">
        <v>17</v>
      </c>
      <c r="B25" s="57" t="s">
        <v>29</v>
      </c>
      <c r="C25" s="33"/>
      <c r="D25" s="33"/>
      <c r="E25" s="33"/>
      <c r="F25" s="220"/>
      <c r="G25" s="33"/>
      <c r="H25" s="150"/>
    </row>
    <row r="26" spans="1:8" ht="15.75">
      <c r="A26" s="145">
        <v>18</v>
      </c>
      <c r="B26" s="57" t="s">
        <v>30</v>
      </c>
      <c r="C26" s="33"/>
      <c r="D26" s="33"/>
      <c r="E26" s="33"/>
      <c r="F26" s="220"/>
      <c r="G26" s="33"/>
      <c r="H26" s="146"/>
    </row>
    <row r="27" spans="1:8" ht="15.75">
      <c r="A27" s="72">
        <v>19</v>
      </c>
      <c r="B27" s="77" t="s">
        <v>31</v>
      </c>
      <c r="C27" s="76" t="s">
        <v>375</v>
      </c>
      <c r="D27" s="76"/>
      <c r="E27" s="76" t="s">
        <v>375</v>
      </c>
      <c r="F27" s="221"/>
      <c r="G27" s="76" t="s">
        <v>375</v>
      </c>
      <c r="H27" s="82"/>
    </row>
    <row r="28" spans="1:8" ht="31.5">
      <c r="A28" s="72">
        <v>20</v>
      </c>
      <c r="B28" s="77" t="s">
        <v>32</v>
      </c>
      <c r="C28" s="76" t="s">
        <v>375</v>
      </c>
      <c r="D28" s="76"/>
      <c r="E28" s="76" t="s">
        <v>375</v>
      </c>
      <c r="F28" s="221"/>
      <c r="G28" s="76"/>
      <c r="H28" s="272" t="s">
        <v>991</v>
      </c>
    </row>
    <row r="29" spans="1:8" ht="15.75">
      <c r="A29" s="72">
        <v>21</v>
      </c>
      <c r="B29" s="77" t="s">
        <v>33</v>
      </c>
      <c r="C29" s="76" t="s">
        <v>375</v>
      </c>
      <c r="D29" s="76"/>
      <c r="E29" s="60"/>
      <c r="F29" s="222"/>
      <c r="G29" s="76" t="s">
        <v>375</v>
      </c>
      <c r="H29" s="82"/>
    </row>
    <row r="30" spans="1:8" ht="15.75">
      <c r="A30" s="72">
        <v>22</v>
      </c>
      <c r="B30" s="77" t="s">
        <v>34</v>
      </c>
      <c r="C30" s="76" t="s">
        <v>375</v>
      </c>
      <c r="D30" s="76"/>
      <c r="E30" s="76" t="s">
        <v>375</v>
      </c>
      <c r="F30" s="221"/>
      <c r="G30" s="76" t="s">
        <v>375</v>
      </c>
      <c r="H30" s="82"/>
    </row>
    <row r="31" spans="1:8" ht="47.25">
      <c r="A31" s="72">
        <v>23</v>
      </c>
      <c r="B31" s="77" t="s">
        <v>35</v>
      </c>
      <c r="C31" s="76" t="s">
        <v>375</v>
      </c>
      <c r="D31" s="76"/>
      <c r="E31" s="76" t="s">
        <v>375</v>
      </c>
      <c r="F31" s="79"/>
      <c r="G31" s="78"/>
      <c r="H31" s="272" t="s">
        <v>135</v>
      </c>
    </row>
    <row r="32" spans="1:8" ht="15.75">
      <c r="A32" s="72">
        <v>24</v>
      </c>
      <c r="B32" s="83" t="s">
        <v>37</v>
      </c>
      <c r="C32" s="72" t="s">
        <v>375</v>
      </c>
      <c r="D32" s="270"/>
      <c r="E32" s="72" t="s">
        <v>375</v>
      </c>
      <c r="F32" s="84"/>
      <c r="G32" s="72" t="s">
        <v>375</v>
      </c>
      <c r="H32" s="83"/>
    </row>
    <row r="33" spans="1:8" ht="15.75">
      <c r="A33" s="72">
        <v>25</v>
      </c>
      <c r="B33" s="77" t="s">
        <v>38</v>
      </c>
      <c r="C33" s="76" t="s">
        <v>375</v>
      </c>
      <c r="D33" s="76"/>
      <c r="E33" s="76" t="s">
        <v>375</v>
      </c>
      <c r="F33" s="221"/>
      <c r="G33" s="60"/>
      <c r="H33" s="151"/>
    </row>
    <row r="34" spans="1:8" ht="47.25">
      <c r="A34" s="72">
        <v>26</v>
      </c>
      <c r="B34" s="77" t="s">
        <v>39</v>
      </c>
      <c r="C34" s="60"/>
      <c r="D34" s="60"/>
      <c r="E34" s="60"/>
      <c r="F34" s="222" t="s">
        <v>993</v>
      </c>
      <c r="G34" s="76"/>
      <c r="H34" s="272" t="s">
        <v>516</v>
      </c>
    </row>
    <row r="35" spans="1:8" ht="15.75">
      <c r="A35" s="72">
        <v>27</v>
      </c>
      <c r="B35" s="77" t="s">
        <v>40</v>
      </c>
      <c r="C35" s="60"/>
      <c r="D35" s="60"/>
      <c r="E35" s="60"/>
      <c r="F35" s="283"/>
      <c r="G35" s="60"/>
      <c r="H35" s="241" t="s">
        <v>992</v>
      </c>
    </row>
    <row r="36" spans="1:8" ht="15.75">
      <c r="A36" s="72">
        <v>28</v>
      </c>
      <c r="B36" s="77" t="s">
        <v>41</v>
      </c>
      <c r="C36" s="110" t="s">
        <v>375</v>
      </c>
      <c r="D36" s="76"/>
      <c r="E36" s="110" t="s">
        <v>375</v>
      </c>
      <c r="F36" s="221"/>
      <c r="G36" s="60"/>
      <c r="H36" s="151"/>
    </row>
    <row r="37" spans="1:8" ht="15.75">
      <c r="A37" s="72">
        <v>29</v>
      </c>
      <c r="B37" s="77" t="s">
        <v>42</v>
      </c>
      <c r="C37" s="110" t="s">
        <v>375</v>
      </c>
      <c r="D37" s="120"/>
      <c r="E37" s="110" t="s">
        <v>375</v>
      </c>
      <c r="F37" s="284"/>
      <c r="G37" s="120" t="s">
        <v>375</v>
      </c>
      <c r="H37" s="289"/>
    </row>
    <row r="38" spans="1:8" ht="15.75">
      <c r="A38" s="72">
        <v>30</v>
      </c>
      <c r="B38" s="77" t="s">
        <v>43</v>
      </c>
      <c r="C38" s="110" t="s">
        <v>375</v>
      </c>
      <c r="D38" s="110"/>
      <c r="E38" s="110" t="s">
        <v>375</v>
      </c>
      <c r="F38" s="285"/>
      <c r="G38" s="110" t="s">
        <v>375</v>
      </c>
      <c r="H38" s="290"/>
    </row>
    <row r="39" spans="1:8" ht="15.75">
      <c r="A39" s="72">
        <v>31</v>
      </c>
      <c r="B39" s="77" t="s">
        <v>44</v>
      </c>
      <c r="C39" s="110" t="s">
        <v>375</v>
      </c>
      <c r="D39" s="76"/>
      <c r="E39" s="110" t="s">
        <v>375</v>
      </c>
      <c r="F39" s="221"/>
      <c r="G39" s="110" t="s">
        <v>375</v>
      </c>
      <c r="H39" s="77"/>
    </row>
    <row r="40" spans="1:8" ht="15.75">
      <c r="A40" s="145">
        <v>32</v>
      </c>
      <c r="B40" s="57" t="s">
        <v>45</v>
      </c>
      <c r="C40" s="33"/>
      <c r="D40" s="33"/>
      <c r="E40" s="33"/>
      <c r="F40" s="220"/>
      <c r="G40" s="33"/>
      <c r="H40" s="150"/>
    </row>
    <row r="41" spans="1:8" ht="15.75">
      <c r="A41" s="72">
        <v>33</v>
      </c>
      <c r="B41" s="77" t="s">
        <v>46</v>
      </c>
      <c r="C41" s="76" t="s">
        <v>375</v>
      </c>
      <c r="D41" s="76"/>
      <c r="E41" s="76" t="s">
        <v>375</v>
      </c>
      <c r="F41" s="221"/>
      <c r="G41" s="76" t="s">
        <v>375</v>
      </c>
      <c r="H41" s="82"/>
    </row>
    <row r="42" spans="1:8" ht="15.75">
      <c r="A42" s="72">
        <v>34</v>
      </c>
      <c r="B42" s="77" t="s">
        <v>47</v>
      </c>
      <c r="C42" s="76" t="s">
        <v>375</v>
      </c>
      <c r="D42" s="76"/>
      <c r="E42" s="76" t="s">
        <v>375</v>
      </c>
      <c r="F42" s="221"/>
      <c r="G42" s="76" t="s">
        <v>375</v>
      </c>
      <c r="H42" s="82"/>
    </row>
    <row r="43" spans="1:8" ht="15.75">
      <c r="A43" s="72">
        <v>35</v>
      </c>
      <c r="B43" s="77" t="s">
        <v>48</v>
      </c>
      <c r="C43" s="76"/>
      <c r="D43" s="76" t="s">
        <v>375</v>
      </c>
      <c r="E43" s="76" t="s">
        <v>375</v>
      </c>
      <c r="F43" s="221"/>
      <c r="G43" s="76" t="s">
        <v>375</v>
      </c>
      <c r="H43" s="82"/>
    </row>
    <row r="44" spans="1:8" ht="15.75">
      <c r="A44" s="145">
        <v>36</v>
      </c>
      <c r="B44" s="57" t="s">
        <v>49</v>
      </c>
      <c r="C44" s="33"/>
      <c r="D44" s="33"/>
      <c r="E44" s="33"/>
      <c r="F44" s="220"/>
      <c r="G44" s="33"/>
      <c r="H44" s="150"/>
    </row>
    <row r="45" spans="1:8" ht="15.75">
      <c r="A45" s="72">
        <v>37</v>
      </c>
      <c r="B45" s="77" t="s">
        <v>50</v>
      </c>
      <c r="C45" s="80" t="s">
        <v>375</v>
      </c>
      <c r="D45" s="76"/>
      <c r="E45" s="80" t="s">
        <v>375</v>
      </c>
      <c r="F45" s="221"/>
      <c r="G45" s="60"/>
      <c r="H45" s="151"/>
    </row>
    <row r="46" spans="1:8" ht="15.75">
      <c r="A46" s="72">
        <v>38</v>
      </c>
      <c r="B46" s="77" t="s">
        <v>51</v>
      </c>
      <c r="C46" s="80" t="s">
        <v>375</v>
      </c>
      <c r="D46" s="80"/>
      <c r="E46" s="80" t="s">
        <v>375</v>
      </c>
      <c r="F46" s="224"/>
      <c r="G46" s="98"/>
      <c r="H46" s="291"/>
    </row>
    <row r="47" spans="1:8" ht="15.75">
      <c r="A47" s="72">
        <v>39</v>
      </c>
      <c r="B47" s="77" t="s">
        <v>52</v>
      </c>
      <c r="C47" s="101" t="s">
        <v>375</v>
      </c>
      <c r="D47" s="101"/>
      <c r="E47" s="101" t="s">
        <v>375</v>
      </c>
      <c r="F47" s="237"/>
      <c r="G47" s="101" t="s">
        <v>375</v>
      </c>
      <c r="H47" s="169"/>
    </row>
    <row r="48" spans="1:8" ht="15.75">
      <c r="A48" s="72">
        <v>40</v>
      </c>
      <c r="B48" s="77" t="s">
        <v>53</v>
      </c>
      <c r="C48" s="76" t="s">
        <v>375</v>
      </c>
      <c r="D48" s="76"/>
      <c r="E48" s="76" t="s">
        <v>375</v>
      </c>
      <c r="F48" s="221"/>
      <c r="G48" s="76" t="s">
        <v>375</v>
      </c>
      <c r="H48" s="82"/>
    </row>
    <row r="49" spans="1:8" ht="15.75" customHeight="1">
      <c r="A49" s="72">
        <v>41</v>
      </c>
      <c r="B49" s="77" t="s">
        <v>54</v>
      </c>
      <c r="C49" s="76" t="s">
        <v>375</v>
      </c>
      <c r="D49" s="76"/>
      <c r="E49" s="76" t="s">
        <v>375</v>
      </c>
      <c r="F49" s="221"/>
      <c r="G49" s="60"/>
      <c r="H49" s="151"/>
    </row>
    <row r="50" spans="1:8" ht="16.5" customHeight="1">
      <c r="A50" s="72">
        <v>42</v>
      </c>
      <c r="B50" s="77" t="s">
        <v>55</v>
      </c>
      <c r="C50" s="76" t="s">
        <v>375</v>
      </c>
      <c r="D50" s="76"/>
      <c r="E50" s="76" t="s">
        <v>375</v>
      </c>
      <c r="F50" s="221"/>
      <c r="G50" s="60"/>
      <c r="H50" s="151"/>
    </row>
    <row r="51" spans="1:8" ht="18.75" customHeight="1">
      <c r="A51" s="72">
        <v>43</v>
      </c>
      <c r="B51" s="77" t="s">
        <v>56</v>
      </c>
      <c r="C51" s="76" t="s">
        <v>375</v>
      </c>
      <c r="D51" s="76"/>
      <c r="E51" s="76" t="s">
        <v>375</v>
      </c>
      <c r="F51" s="221"/>
      <c r="G51" s="60"/>
      <c r="H51" s="151"/>
    </row>
    <row r="52" spans="1:8" ht="16.5" customHeight="1">
      <c r="A52" s="72">
        <v>44</v>
      </c>
      <c r="B52" s="77" t="s">
        <v>57</v>
      </c>
      <c r="C52" s="76" t="s">
        <v>375</v>
      </c>
      <c r="D52" s="76"/>
      <c r="E52" s="76" t="s">
        <v>375</v>
      </c>
      <c r="F52" s="221"/>
      <c r="G52" s="76"/>
      <c r="H52" s="272" t="s">
        <v>387</v>
      </c>
    </row>
    <row r="53" spans="1:8" ht="15.75">
      <c r="A53" s="72">
        <v>45</v>
      </c>
      <c r="B53" s="77" t="s">
        <v>58</v>
      </c>
      <c r="C53" s="76" t="s">
        <v>375</v>
      </c>
      <c r="D53" s="76"/>
      <c r="E53" s="76" t="s">
        <v>375</v>
      </c>
      <c r="F53" s="221"/>
      <c r="G53" s="76" t="s">
        <v>375</v>
      </c>
      <c r="H53" s="82"/>
    </row>
    <row r="54" spans="1:8" ht="15.75">
      <c r="A54" s="72">
        <v>46</v>
      </c>
      <c r="B54" s="77" t="s">
        <v>59</v>
      </c>
      <c r="C54" s="76" t="s">
        <v>375</v>
      </c>
      <c r="D54" s="76"/>
      <c r="E54" s="76" t="s">
        <v>375</v>
      </c>
      <c r="F54" s="221"/>
      <c r="G54" s="76" t="s">
        <v>375</v>
      </c>
      <c r="H54" s="82"/>
    </row>
    <row r="55" spans="1:8" ht="15.75">
      <c r="A55" s="72">
        <v>47</v>
      </c>
      <c r="B55" s="77" t="s">
        <v>60</v>
      </c>
      <c r="C55" s="76" t="s">
        <v>375</v>
      </c>
      <c r="D55" s="76"/>
      <c r="E55" s="76" t="s">
        <v>375</v>
      </c>
      <c r="F55" s="221"/>
      <c r="G55" s="76" t="s">
        <v>375</v>
      </c>
      <c r="H55" s="82"/>
    </row>
    <row r="56" spans="1:8" ht="15.75">
      <c r="A56" s="54">
        <v>48</v>
      </c>
      <c r="B56" s="61" t="s">
        <v>61</v>
      </c>
      <c r="C56" s="208"/>
      <c r="D56" s="208"/>
      <c r="E56" s="208"/>
      <c r="F56" s="222"/>
      <c r="G56" s="208"/>
      <c r="H56" s="151"/>
    </row>
    <row r="57" spans="1:8" ht="15.75">
      <c r="A57" s="72">
        <v>49</v>
      </c>
      <c r="B57" s="77" t="s">
        <v>62</v>
      </c>
      <c r="C57" s="80" t="s">
        <v>375</v>
      </c>
      <c r="D57" s="80"/>
      <c r="E57" s="80" t="s">
        <v>375</v>
      </c>
      <c r="F57" s="224"/>
      <c r="G57" s="76" t="s">
        <v>375</v>
      </c>
      <c r="H57" s="292"/>
    </row>
    <row r="58" spans="1:8" ht="94.5">
      <c r="A58" s="72">
        <v>50</v>
      </c>
      <c r="B58" s="77" t="s">
        <v>63</v>
      </c>
      <c r="C58" s="76"/>
      <c r="D58" s="76" t="s">
        <v>375</v>
      </c>
      <c r="E58" s="60"/>
      <c r="F58" s="222" t="s">
        <v>783</v>
      </c>
      <c r="G58" s="76" t="s">
        <v>375</v>
      </c>
      <c r="H58" s="82"/>
    </row>
    <row r="59" spans="1:8" ht="15.75">
      <c r="A59" s="72">
        <v>51</v>
      </c>
      <c r="B59" s="77" t="s">
        <v>64</v>
      </c>
      <c r="C59" s="76" t="s">
        <v>375</v>
      </c>
      <c r="D59" s="76"/>
      <c r="E59" s="76" t="s">
        <v>375</v>
      </c>
      <c r="F59" s="221"/>
      <c r="G59" s="76"/>
      <c r="H59" s="77" t="s">
        <v>1320</v>
      </c>
    </row>
    <row r="60" spans="1:8" ht="15.75">
      <c r="A60" s="72">
        <v>52</v>
      </c>
      <c r="B60" s="77" t="s">
        <v>65</v>
      </c>
      <c r="C60" s="76"/>
      <c r="D60" s="76" t="s">
        <v>375</v>
      </c>
      <c r="E60" s="76" t="s">
        <v>375</v>
      </c>
      <c r="F60" s="228"/>
      <c r="G60" s="76" t="s">
        <v>375</v>
      </c>
      <c r="H60" s="82"/>
    </row>
    <row r="61" spans="1:8" ht="16.5">
      <c r="A61" s="72">
        <v>53</v>
      </c>
      <c r="B61" s="77" t="s">
        <v>66</v>
      </c>
      <c r="C61" s="71"/>
      <c r="D61" s="297" t="s">
        <v>375</v>
      </c>
      <c r="E61" s="53" t="s">
        <v>375</v>
      </c>
      <c r="F61" s="52" t="s">
        <v>1468</v>
      </c>
      <c r="G61" s="52"/>
      <c r="H61" s="52" t="s">
        <v>1469</v>
      </c>
    </row>
    <row r="62" spans="1:8" ht="15.75">
      <c r="A62" s="72">
        <v>54</v>
      </c>
      <c r="B62" s="77" t="s">
        <v>67</v>
      </c>
      <c r="C62" s="76" t="s">
        <v>375</v>
      </c>
      <c r="D62" s="76"/>
      <c r="E62" s="76" t="s">
        <v>375</v>
      </c>
      <c r="F62" s="221"/>
      <c r="G62" s="76" t="s">
        <v>375</v>
      </c>
      <c r="H62" s="82"/>
    </row>
    <row r="63" spans="1:8" ht="15.75">
      <c r="A63" s="72">
        <v>55</v>
      </c>
      <c r="B63" s="77" t="s">
        <v>68</v>
      </c>
      <c r="C63" s="76" t="s">
        <v>375</v>
      </c>
      <c r="D63" s="76"/>
      <c r="E63" s="76" t="s">
        <v>375</v>
      </c>
      <c r="F63" s="221"/>
      <c r="G63" s="60"/>
      <c r="H63" s="151"/>
    </row>
    <row r="64" spans="1:8" ht="15.75">
      <c r="A64" s="72">
        <v>56</v>
      </c>
      <c r="B64" s="77" t="s">
        <v>69</v>
      </c>
      <c r="C64" s="76" t="s">
        <v>375</v>
      </c>
      <c r="D64" s="76"/>
      <c r="E64" s="76" t="s">
        <v>375</v>
      </c>
      <c r="F64" s="221"/>
      <c r="G64" s="76"/>
      <c r="H64" s="77" t="s">
        <v>1321</v>
      </c>
    </row>
    <row r="65" spans="1:8" ht="56.25" customHeight="1">
      <c r="A65" s="73">
        <v>57</v>
      </c>
      <c r="B65" s="93" t="s">
        <v>70</v>
      </c>
      <c r="C65" s="224"/>
      <c r="D65" s="80" t="s">
        <v>375</v>
      </c>
      <c r="E65" s="223"/>
      <c r="F65" s="301" t="s">
        <v>1322</v>
      </c>
      <c r="G65" s="73" t="s">
        <v>375</v>
      </c>
      <c r="H65" s="292"/>
    </row>
    <row r="66" spans="1:8" ht="15.75">
      <c r="A66" s="73">
        <v>58</v>
      </c>
      <c r="B66" s="93" t="s">
        <v>71</v>
      </c>
      <c r="C66" s="80" t="s">
        <v>375</v>
      </c>
      <c r="D66" s="80"/>
      <c r="E66" s="80" t="s">
        <v>375</v>
      </c>
      <c r="F66" s="224"/>
      <c r="G66" s="73" t="s">
        <v>375</v>
      </c>
      <c r="H66" s="93"/>
    </row>
    <row r="67" spans="1:8" ht="15.75">
      <c r="A67" s="59">
        <v>59</v>
      </c>
      <c r="B67" s="131" t="s">
        <v>72</v>
      </c>
      <c r="C67" s="98"/>
      <c r="D67" s="98"/>
      <c r="E67" s="98"/>
      <c r="F67" s="223"/>
      <c r="G67" s="98"/>
      <c r="H67" s="241"/>
    </row>
    <row r="68" spans="1:8" ht="15.75">
      <c r="A68" s="59">
        <v>60</v>
      </c>
      <c r="B68" s="131" t="s">
        <v>73</v>
      </c>
      <c r="C68" s="273"/>
      <c r="D68" s="273"/>
      <c r="E68" s="273"/>
      <c r="F68" s="286"/>
      <c r="G68" s="273"/>
      <c r="H68" s="274"/>
    </row>
    <row r="69" spans="1:8" ht="15.75">
      <c r="A69" s="73">
        <v>61</v>
      </c>
      <c r="B69" s="93" t="s">
        <v>74</v>
      </c>
      <c r="C69" s="80" t="s">
        <v>375</v>
      </c>
      <c r="D69" s="80"/>
      <c r="E69" s="80" t="s">
        <v>375</v>
      </c>
      <c r="F69" s="224"/>
      <c r="G69" s="80" t="s">
        <v>375</v>
      </c>
      <c r="H69" s="93"/>
    </row>
    <row r="70" spans="1:8" ht="15.75">
      <c r="A70" s="73">
        <v>62</v>
      </c>
      <c r="B70" s="93" t="s">
        <v>75</v>
      </c>
      <c r="C70" s="80" t="s">
        <v>375</v>
      </c>
      <c r="D70" s="80"/>
      <c r="E70" s="80" t="s">
        <v>375</v>
      </c>
      <c r="F70" s="224"/>
      <c r="G70" s="80" t="s">
        <v>375</v>
      </c>
      <c r="H70" s="93"/>
    </row>
    <row r="71" spans="1:8" ht="15.75">
      <c r="A71" s="73">
        <v>63</v>
      </c>
      <c r="B71" s="93" t="s">
        <v>76</v>
      </c>
      <c r="C71" s="80" t="s">
        <v>375</v>
      </c>
      <c r="D71" s="80"/>
      <c r="E71" s="80" t="s">
        <v>375</v>
      </c>
      <c r="F71" s="224"/>
      <c r="G71" s="80" t="s">
        <v>375</v>
      </c>
      <c r="H71" s="93"/>
    </row>
    <row r="72" spans="1:8" ht="15.75">
      <c r="A72" s="73">
        <v>64</v>
      </c>
      <c r="B72" s="93" t="s">
        <v>77</v>
      </c>
      <c r="C72" s="80" t="s">
        <v>375</v>
      </c>
      <c r="D72" s="80"/>
      <c r="E72" s="80" t="s">
        <v>375</v>
      </c>
      <c r="F72" s="224"/>
      <c r="G72" s="80" t="s">
        <v>375</v>
      </c>
      <c r="H72" s="93"/>
    </row>
    <row r="73" spans="1:8" ht="15.75">
      <c r="A73" s="28">
        <v>65</v>
      </c>
      <c r="B73" s="106" t="s">
        <v>78</v>
      </c>
      <c r="C73" s="275"/>
      <c r="D73" s="275"/>
      <c r="E73" s="275"/>
      <c r="F73" s="287"/>
      <c r="G73" s="275"/>
      <c r="H73" s="242"/>
    </row>
    <row r="74" spans="1:8" ht="15.75">
      <c r="A74" s="73">
        <v>66</v>
      </c>
      <c r="B74" s="93" t="s">
        <v>79</v>
      </c>
      <c r="C74" s="110" t="s">
        <v>375</v>
      </c>
      <c r="D74" s="80"/>
      <c r="E74" s="80" t="s">
        <v>375</v>
      </c>
      <c r="F74" s="224"/>
      <c r="G74" s="80" t="s">
        <v>375</v>
      </c>
      <c r="H74" s="93"/>
    </row>
    <row r="75" spans="1:8" ht="15.75">
      <c r="A75" s="73">
        <v>67</v>
      </c>
      <c r="B75" s="93" t="s">
        <v>80</v>
      </c>
      <c r="C75" s="110" t="s">
        <v>375</v>
      </c>
      <c r="D75" s="81"/>
      <c r="E75" s="80" t="s">
        <v>375</v>
      </c>
      <c r="F75" s="227"/>
      <c r="G75" s="80" t="s">
        <v>375</v>
      </c>
      <c r="H75" s="243"/>
    </row>
    <row r="76" spans="1:8" ht="31.5">
      <c r="A76" s="72">
        <v>68</v>
      </c>
      <c r="B76" s="77" t="s">
        <v>81</v>
      </c>
      <c r="C76" s="570" t="s">
        <v>375</v>
      </c>
      <c r="D76" s="570"/>
      <c r="E76" s="570" t="s">
        <v>375</v>
      </c>
      <c r="F76" s="221"/>
      <c r="G76" s="60"/>
      <c r="H76" s="280" t="s">
        <v>709</v>
      </c>
    </row>
    <row r="77" spans="1:8" ht="15.75">
      <c r="A77" s="31">
        <v>69</v>
      </c>
      <c r="B77" s="106" t="s">
        <v>82</v>
      </c>
      <c r="C77" s="275"/>
      <c r="D77" s="275"/>
      <c r="E77" s="275"/>
      <c r="F77" s="287"/>
      <c r="G77" s="276"/>
      <c r="H77" s="242"/>
    </row>
    <row r="78" spans="1:8" ht="15.75">
      <c r="A78" s="88">
        <v>70</v>
      </c>
      <c r="B78" s="93" t="s">
        <v>83</v>
      </c>
      <c r="C78" s="80" t="s">
        <v>375</v>
      </c>
      <c r="D78" s="80"/>
      <c r="E78" s="80" t="s">
        <v>375</v>
      </c>
      <c r="F78" s="224"/>
      <c r="G78" s="104" t="s">
        <v>375</v>
      </c>
      <c r="H78" s="243"/>
    </row>
    <row r="79" spans="1:8" ht="15.75">
      <c r="A79" s="31">
        <v>71</v>
      </c>
      <c r="B79" s="106" t="s">
        <v>84</v>
      </c>
      <c r="C79" s="275"/>
      <c r="D79" s="275"/>
      <c r="E79" s="275"/>
      <c r="F79" s="287"/>
      <c r="G79" s="276"/>
      <c r="H79" s="242"/>
    </row>
    <row r="80" spans="1:8" ht="15.75">
      <c r="A80" s="92">
        <v>72</v>
      </c>
      <c r="B80" s="131" t="s">
        <v>85</v>
      </c>
      <c r="C80" s="98"/>
      <c r="D80" s="98"/>
      <c r="E80" s="98"/>
      <c r="F80" s="223"/>
      <c r="G80" s="215"/>
      <c r="H80" s="241"/>
    </row>
    <row r="81" spans="1:8" ht="15.75">
      <c r="A81" s="89">
        <v>73</v>
      </c>
      <c r="B81" s="95" t="s">
        <v>86</v>
      </c>
      <c r="C81" s="76" t="s">
        <v>375</v>
      </c>
      <c r="D81" s="277"/>
      <c r="E81" s="76" t="s">
        <v>375</v>
      </c>
      <c r="F81" s="271"/>
      <c r="G81" s="278"/>
      <c r="H81" s="279"/>
    </row>
    <row r="82" spans="1:8" s="32" customFormat="1" ht="15.75">
      <c r="A82" s="76">
        <v>74</v>
      </c>
      <c r="B82" s="77" t="s">
        <v>87</v>
      </c>
      <c r="C82" s="76" t="s">
        <v>375</v>
      </c>
      <c r="D82" s="76"/>
      <c r="E82" s="60"/>
      <c r="F82" s="222"/>
      <c r="G82" s="61"/>
      <c r="H82" s="280" t="s">
        <v>715</v>
      </c>
    </row>
    <row r="83" spans="1:8" ht="15.75">
      <c r="A83" s="88">
        <v>75</v>
      </c>
      <c r="B83" s="105" t="s">
        <v>88</v>
      </c>
      <c r="C83" s="75" t="s">
        <v>375</v>
      </c>
      <c r="D83" s="75"/>
      <c r="E83" s="80" t="s">
        <v>375</v>
      </c>
      <c r="F83" s="224"/>
      <c r="G83" s="104" t="s">
        <v>375</v>
      </c>
      <c r="H83" s="243"/>
    </row>
    <row r="84" spans="1:8" ht="47.25">
      <c r="A84" s="89">
        <v>76</v>
      </c>
      <c r="B84" s="77" t="s">
        <v>89</v>
      </c>
      <c r="C84" s="114"/>
      <c r="D84" s="281" t="s">
        <v>375</v>
      </c>
      <c r="E84" s="306"/>
      <c r="F84" s="574" t="s">
        <v>668</v>
      </c>
      <c r="G84" s="281" t="s">
        <v>375</v>
      </c>
      <c r="H84" s="154"/>
    </row>
    <row r="85" spans="1:8" ht="15.75">
      <c r="A85" s="88">
        <v>77</v>
      </c>
      <c r="B85" s="93" t="s">
        <v>90</v>
      </c>
      <c r="C85" s="80" t="s">
        <v>375</v>
      </c>
      <c r="D85" s="80"/>
      <c r="E85" s="98"/>
      <c r="F85" s="223"/>
      <c r="G85" s="215"/>
      <c r="H85" s="241"/>
    </row>
    <row r="86" spans="1:8" ht="15.75">
      <c r="A86" s="88">
        <v>78</v>
      </c>
      <c r="B86" s="93" t="s">
        <v>91</v>
      </c>
      <c r="C86" s="80" t="s">
        <v>375</v>
      </c>
      <c r="D86" s="80"/>
      <c r="E86" s="80" t="s">
        <v>375</v>
      </c>
      <c r="F86" s="224"/>
      <c r="G86" s="104" t="s">
        <v>375</v>
      </c>
      <c r="H86" s="132"/>
    </row>
    <row r="87" spans="1:8" ht="31.5">
      <c r="A87" s="72">
        <v>79</v>
      </c>
      <c r="B87" s="77" t="s">
        <v>92</v>
      </c>
      <c r="C87" s="76"/>
      <c r="D87" s="76" t="s">
        <v>375</v>
      </c>
      <c r="E87" s="80" t="s">
        <v>375</v>
      </c>
      <c r="F87" s="288"/>
      <c r="G87" s="103"/>
      <c r="H87" s="272" t="s">
        <v>603</v>
      </c>
    </row>
    <row r="88" spans="1:8" ht="15.75">
      <c r="A88" s="88">
        <v>80</v>
      </c>
      <c r="B88" s="93" t="s">
        <v>93</v>
      </c>
      <c r="C88" s="75" t="s">
        <v>375</v>
      </c>
      <c r="D88" s="210"/>
      <c r="E88" s="75" t="s">
        <v>375</v>
      </c>
      <c r="F88" s="225"/>
      <c r="G88" s="215"/>
      <c r="H88" s="131"/>
    </row>
    <row r="89" spans="1:8" ht="15" customHeight="1">
      <c r="A89" s="73">
        <v>81</v>
      </c>
      <c r="B89" s="93" t="s">
        <v>94</v>
      </c>
      <c r="C89" s="75" t="s">
        <v>375</v>
      </c>
      <c r="D89" s="80"/>
      <c r="E89" s="75" t="s">
        <v>375</v>
      </c>
      <c r="F89" s="224"/>
      <c r="G89" s="104" t="s">
        <v>375</v>
      </c>
      <c r="H89" s="93"/>
    </row>
    <row r="90" spans="1:8" ht="15.75">
      <c r="A90" s="88">
        <v>82</v>
      </c>
      <c r="B90" s="93" t="s">
        <v>95</v>
      </c>
      <c r="C90" s="75" t="s">
        <v>375</v>
      </c>
      <c r="D90" s="75"/>
      <c r="E90" s="75" t="s">
        <v>375</v>
      </c>
      <c r="F90" s="226"/>
      <c r="G90" s="210" t="s">
        <v>375</v>
      </c>
      <c r="H90" s="292"/>
    </row>
    <row r="91" spans="1:8" ht="16.5" customHeight="1">
      <c r="A91" s="88">
        <v>83</v>
      </c>
      <c r="B91" s="93" t="s">
        <v>96</v>
      </c>
      <c r="C91" s="75" t="s">
        <v>375</v>
      </c>
      <c r="D91" s="75"/>
      <c r="E91" s="75" t="s">
        <v>375</v>
      </c>
      <c r="F91" s="227"/>
      <c r="G91" s="210" t="s">
        <v>375</v>
      </c>
      <c r="H91" s="243"/>
    </row>
    <row r="92" spans="1:8" ht="18.75" customHeight="1">
      <c r="A92" s="28">
        <v>84</v>
      </c>
      <c r="B92" s="106" t="s">
        <v>97</v>
      </c>
      <c r="C92" s="275"/>
      <c r="D92" s="275"/>
      <c r="E92" s="275"/>
      <c r="F92" s="287"/>
      <c r="G92" s="275"/>
      <c r="H92" s="106"/>
    </row>
    <row r="93" spans="1:8" ht="15" customHeight="1">
      <c r="A93" s="72">
        <v>85</v>
      </c>
      <c r="B93" s="77" t="s">
        <v>98</v>
      </c>
      <c r="C93" s="75" t="s">
        <v>375</v>
      </c>
      <c r="D93" s="75"/>
      <c r="E93" s="75" t="s">
        <v>375</v>
      </c>
      <c r="F93" s="226"/>
      <c r="G93" s="80"/>
      <c r="H93" s="300" t="s">
        <v>644</v>
      </c>
    </row>
    <row r="100" spans="1:2" ht="1.5" customHeight="1">
      <c r="A100" s="10"/>
      <c r="B100" s="11"/>
    </row>
  </sheetData>
  <autoFilter ref="A8:H93"/>
  <mergeCells count="13">
    <mergeCell ref="A1:H1"/>
    <mergeCell ref="A2:A7"/>
    <mergeCell ref="B2:B7"/>
    <mergeCell ref="C2:H2"/>
    <mergeCell ref="C3:H3"/>
    <mergeCell ref="C4:H4"/>
    <mergeCell ref="C5:D5"/>
    <mergeCell ref="E5:F5"/>
    <mergeCell ref="G5:H5"/>
    <mergeCell ref="C6:C7"/>
    <mergeCell ref="D6:D7"/>
    <mergeCell ref="E6:E7"/>
    <mergeCell ref="G6:G7"/>
  </mergeCells>
  <hyperlinks>
    <hyperlink ref="H52" r:id="rId1"/>
    <hyperlink ref="H87" r:id="rId2"/>
    <hyperlink ref="H93" r:id="rId3"/>
    <hyperlink ref="H82" r:id="rId4" location="/"/>
    <hyperlink ref="H76" r:id="rId5"/>
    <hyperlink ref="H31" r:id="rId6"/>
    <hyperlink ref="H34" r:id="rId7"/>
    <hyperlink ref="H18" r:id="rId8"/>
    <hyperlink ref="H28" r:id="rId9"/>
  </hyperlinks>
  <pageMargins left="0.7" right="0.7" top="0.75" bottom="0.75" header="0.3" footer="0.3"/>
  <pageSetup paperSize="9" firstPageNumber="2147483648" orientation="portrait" verticalDpi="0"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zoomScale="60" zoomScaleNormal="60" zoomScaleSheetLayoutView="30" workbookViewId="0">
      <pane xSplit="10" ySplit="13" topLeftCell="K14" activePane="bottomRight" state="frozen"/>
      <selection pane="topRight" activeCell="K1" sqref="K1"/>
      <selection pane="bottomLeft" activeCell="A14" sqref="A14"/>
      <selection pane="bottomRight" activeCell="M8" sqref="M8:P8"/>
    </sheetView>
  </sheetViews>
  <sheetFormatPr defaultRowHeight="15"/>
  <cols>
    <col min="1" max="1" width="5.42578125" customWidth="1"/>
    <col min="2" max="2" width="44.7109375" customWidth="1"/>
    <col min="3" max="3" width="6.7109375" style="121" customWidth="1"/>
    <col min="4" max="4" width="6.28515625" style="121" customWidth="1"/>
    <col min="5" max="5" width="72.7109375" style="121" customWidth="1"/>
    <col min="6" max="6" width="13.28515625" style="121" customWidth="1"/>
    <col min="7" max="7" width="15.5703125" style="121" customWidth="1"/>
    <col min="8" max="8" width="14.28515625" style="121" customWidth="1"/>
    <col min="9" max="9" width="16.140625" style="121" customWidth="1"/>
    <col min="10" max="10" width="15" style="121" customWidth="1"/>
    <col min="11" max="11" width="31.42578125" style="121" customWidth="1"/>
    <col min="12" max="12" width="65.42578125" style="121" customWidth="1"/>
    <col min="13" max="13" width="16.140625" style="121" customWidth="1"/>
    <col min="14" max="14" width="14.85546875" style="121" customWidth="1"/>
    <col min="15" max="15" width="16.28515625" style="121" customWidth="1"/>
    <col min="16" max="16" width="14.28515625" style="121" customWidth="1"/>
    <col min="17" max="18" width="15.7109375" style="121" customWidth="1"/>
  </cols>
  <sheetData>
    <row r="1" spans="1:18" ht="18.75">
      <c r="A1" s="615" t="s">
        <v>0</v>
      </c>
      <c r="B1" s="616"/>
      <c r="C1" s="616"/>
      <c r="D1" s="616"/>
      <c r="E1" s="616"/>
      <c r="F1" s="616"/>
      <c r="G1" s="616"/>
      <c r="H1" s="616"/>
      <c r="I1" s="616"/>
      <c r="J1" s="616"/>
      <c r="K1" s="616"/>
      <c r="L1" s="616"/>
      <c r="M1" s="616"/>
      <c r="N1" s="616"/>
      <c r="O1" s="616"/>
      <c r="P1" s="616"/>
      <c r="Q1" s="616"/>
      <c r="R1" s="616"/>
    </row>
    <row r="2" spans="1:18" ht="15.75" customHeight="1">
      <c r="A2" s="601" t="s">
        <v>1</v>
      </c>
      <c r="B2" s="601" t="s">
        <v>2</v>
      </c>
      <c r="C2" s="614" t="s">
        <v>127</v>
      </c>
      <c r="D2" s="614"/>
      <c r="E2" s="614"/>
      <c r="F2" s="614"/>
      <c r="G2" s="614"/>
      <c r="H2" s="614"/>
      <c r="I2" s="614"/>
      <c r="J2" s="614"/>
      <c r="K2" s="614"/>
      <c r="L2" s="614"/>
      <c r="M2" s="614"/>
      <c r="N2" s="614"/>
      <c r="O2" s="614"/>
      <c r="P2" s="614"/>
      <c r="Q2" s="614"/>
      <c r="R2" s="614"/>
    </row>
    <row r="3" spans="1:18" ht="21" customHeight="1">
      <c r="A3" s="601"/>
      <c r="B3" s="601"/>
      <c r="C3" s="588" t="s">
        <v>1324</v>
      </c>
      <c r="D3" s="588"/>
      <c r="E3" s="588"/>
      <c r="F3" s="588"/>
      <c r="G3" s="588"/>
      <c r="H3" s="588"/>
      <c r="I3" s="588"/>
      <c r="J3" s="588"/>
      <c r="K3" s="588"/>
      <c r="L3" s="588"/>
      <c r="M3" s="588"/>
      <c r="N3" s="588"/>
      <c r="O3" s="588"/>
      <c r="P3" s="588"/>
      <c r="Q3" s="588"/>
      <c r="R3" s="588"/>
    </row>
    <row r="4" spans="1:18" ht="35.25" customHeight="1">
      <c r="A4" s="601"/>
      <c r="B4" s="601"/>
      <c r="C4" s="589" t="s">
        <v>136</v>
      </c>
      <c r="D4" s="590"/>
      <c r="E4" s="590"/>
      <c r="F4" s="590"/>
      <c r="G4" s="590"/>
      <c r="H4" s="590"/>
      <c r="I4" s="590"/>
      <c r="J4" s="590"/>
      <c r="K4" s="590"/>
      <c r="L4" s="590"/>
      <c r="M4" s="590"/>
      <c r="N4" s="590"/>
      <c r="O4" s="590"/>
      <c r="P4" s="590"/>
      <c r="Q4" s="590"/>
      <c r="R4" s="591"/>
    </row>
    <row r="5" spans="1:18" ht="24" customHeight="1">
      <c r="A5" s="601"/>
      <c r="B5" s="601"/>
      <c r="C5" s="617" t="s">
        <v>111</v>
      </c>
      <c r="D5" s="618"/>
      <c r="E5" s="618"/>
      <c r="F5" s="618"/>
      <c r="G5" s="618"/>
      <c r="H5" s="618"/>
      <c r="I5" s="618"/>
      <c r="J5" s="619"/>
      <c r="K5" s="620" t="s">
        <v>7</v>
      </c>
      <c r="L5" s="621"/>
      <c r="M5" s="621"/>
      <c r="N5" s="621"/>
      <c r="O5" s="621"/>
      <c r="P5" s="621"/>
      <c r="Q5" s="621"/>
      <c r="R5" s="622"/>
    </row>
    <row r="6" spans="1:18" ht="15" customHeight="1">
      <c r="A6" s="601"/>
      <c r="B6" s="601"/>
      <c r="C6" s="597" t="s">
        <v>8</v>
      </c>
      <c r="D6" s="624" t="s">
        <v>9</v>
      </c>
      <c r="E6" s="625"/>
      <c r="F6" s="625"/>
      <c r="G6" s="625"/>
      <c r="H6" s="625"/>
      <c r="I6" s="625"/>
      <c r="J6" s="626"/>
      <c r="K6" s="599" t="s">
        <v>8</v>
      </c>
      <c r="L6" s="619" t="s">
        <v>9</v>
      </c>
      <c r="M6" s="608"/>
      <c r="N6" s="608"/>
      <c r="O6" s="608"/>
      <c r="P6" s="608"/>
      <c r="Q6" s="608"/>
      <c r="R6" s="608"/>
    </row>
    <row r="7" spans="1:18" ht="34.5" customHeight="1">
      <c r="A7" s="601"/>
      <c r="B7" s="601"/>
      <c r="C7" s="623"/>
      <c r="D7" s="609" t="s">
        <v>115</v>
      </c>
      <c r="E7" s="609"/>
      <c r="F7" s="609"/>
      <c r="G7" s="609"/>
      <c r="H7" s="609"/>
      <c r="I7" s="609"/>
      <c r="J7" s="609"/>
      <c r="K7" s="599"/>
      <c r="L7" s="608" t="s">
        <v>1000</v>
      </c>
      <c r="M7" s="608"/>
      <c r="N7" s="608"/>
      <c r="O7" s="608"/>
      <c r="P7" s="608"/>
      <c r="Q7" s="611" t="s">
        <v>137</v>
      </c>
      <c r="R7" s="611"/>
    </row>
    <row r="8" spans="1:18" ht="24.75" customHeight="1">
      <c r="A8" s="601"/>
      <c r="B8" s="601"/>
      <c r="C8" s="623"/>
      <c r="D8" s="599" t="s">
        <v>8</v>
      </c>
      <c r="E8" s="608" t="s">
        <v>9</v>
      </c>
      <c r="F8" s="608"/>
      <c r="G8" s="608"/>
      <c r="H8" s="608"/>
      <c r="I8" s="608"/>
      <c r="J8" s="608"/>
      <c r="K8" s="599"/>
      <c r="L8" s="599" t="s">
        <v>138</v>
      </c>
      <c r="M8" s="608" t="s">
        <v>9</v>
      </c>
      <c r="N8" s="608"/>
      <c r="O8" s="608"/>
      <c r="P8" s="608"/>
      <c r="Q8" s="611"/>
      <c r="R8" s="611"/>
    </row>
    <row r="9" spans="1:18" ht="63" customHeight="1">
      <c r="A9" s="601"/>
      <c r="B9" s="601"/>
      <c r="C9" s="623"/>
      <c r="D9" s="599"/>
      <c r="E9" s="611" t="s">
        <v>116</v>
      </c>
      <c r="F9" s="611" t="s">
        <v>117</v>
      </c>
      <c r="G9" s="611" t="s">
        <v>139</v>
      </c>
      <c r="H9" s="611"/>
      <c r="I9" s="611" t="s">
        <v>140</v>
      </c>
      <c r="J9" s="611"/>
      <c r="K9" s="599"/>
      <c r="L9" s="599"/>
      <c r="M9" s="611" t="s">
        <v>141</v>
      </c>
      <c r="N9" s="611"/>
      <c r="O9" s="627" t="s">
        <v>142</v>
      </c>
      <c r="P9" s="627"/>
      <c r="Q9" s="611"/>
      <c r="R9" s="611"/>
    </row>
    <row r="10" spans="1:18" ht="12.75" customHeight="1">
      <c r="A10" s="601"/>
      <c r="B10" s="601"/>
      <c r="C10" s="623"/>
      <c r="D10" s="599"/>
      <c r="E10" s="611"/>
      <c r="F10" s="611"/>
      <c r="G10" s="611" t="s">
        <v>143</v>
      </c>
      <c r="H10" s="611" t="s">
        <v>144</v>
      </c>
      <c r="I10" s="611" t="s">
        <v>145</v>
      </c>
      <c r="J10" s="611" t="s">
        <v>144</v>
      </c>
      <c r="K10" s="599"/>
      <c r="L10" s="599"/>
      <c r="M10" s="611"/>
      <c r="N10" s="611"/>
      <c r="O10" s="627"/>
      <c r="P10" s="627"/>
      <c r="Q10" s="611" t="s">
        <v>8</v>
      </c>
      <c r="R10" s="611" t="s">
        <v>9</v>
      </c>
    </row>
    <row r="11" spans="1:18" ht="23.25" customHeight="1">
      <c r="A11" s="601"/>
      <c r="B11" s="601"/>
      <c r="C11" s="623"/>
      <c r="D11" s="599"/>
      <c r="E11" s="611"/>
      <c r="F11" s="611"/>
      <c r="G11" s="611"/>
      <c r="H11" s="611"/>
      <c r="I11" s="611"/>
      <c r="J11" s="611"/>
      <c r="K11" s="599"/>
      <c r="L11" s="599"/>
      <c r="M11" s="611"/>
      <c r="N11" s="611"/>
      <c r="O11" s="627"/>
      <c r="P11" s="627"/>
      <c r="Q11" s="611"/>
      <c r="R11" s="611"/>
    </row>
    <row r="12" spans="1:18" ht="45" customHeight="1">
      <c r="A12" s="601"/>
      <c r="B12" s="601"/>
      <c r="C12" s="598"/>
      <c r="D12" s="599"/>
      <c r="E12" s="611"/>
      <c r="F12" s="611"/>
      <c r="G12" s="611"/>
      <c r="H12" s="611"/>
      <c r="I12" s="611"/>
      <c r="J12" s="611"/>
      <c r="K12" s="599"/>
      <c r="L12" s="599"/>
      <c r="M12" s="5" t="s">
        <v>143</v>
      </c>
      <c r="N12" s="5" t="s">
        <v>144</v>
      </c>
      <c r="O12" s="35" t="s">
        <v>143</v>
      </c>
      <c r="P12" s="35" t="s">
        <v>144</v>
      </c>
      <c r="Q12" s="611"/>
      <c r="R12" s="611"/>
    </row>
    <row r="13" spans="1:18" ht="18" customHeight="1">
      <c r="A13" s="13">
        <v>1</v>
      </c>
      <c r="B13" s="13">
        <v>2</v>
      </c>
      <c r="C13" s="36">
        <v>3</v>
      </c>
      <c r="D13" s="27">
        <v>4</v>
      </c>
      <c r="E13" s="27">
        <v>5</v>
      </c>
      <c r="F13" s="27">
        <v>6</v>
      </c>
      <c r="G13" s="27">
        <v>7</v>
      </c>
      <c r="H13" s="27">
        <v>8</v>
      </c>
      <c r="I13" s="27">
        <v>9</v>
      </c>
      <c r="J13" s="27">
        <v>10</v>
      </c>
      <c r="K13" s="27">
        <v>11</v>
      </c>
      <c r="L13" s="27">
        <v>12</v>
      </c>
      <c r="M13" s="27">
        <v>13</v>
      </c>
      <c r="N13" s="27">
        <v>14</v>
      </c>
      <c r="O13" s="37">
        <v>15</v>
      </c>
      <c r="P13" s="37">
        <v>16</v>
      </c>
      <c r="Q13" s="27">
        <v>17</v>
      </c>
      <c r="R13" s="27">
        <v>18</v>
      </c>
    </row>
    <row r="14" spans="1:18" ht="15.75">
      <c r="A14" s="195">
        <v>1</v>
      </c>
      <c r="B14" s="57" t="s">
        <v>13</v>
      </c>
      <c r="C14" s="38"/>
      <c r="D14" s="38"/>
      <c r="E14" s="150"/>
      <c r="F14" s="38"/>
      <c r="G14" s="38"/>
      <c r="H14" s="38"/>
      <c r="I14" s="38"/>
      <c r="J14" s="38"/>
      <c r="K14" s="38"/>
      <c r="L14" s="150"/>
      <c r="M14" s="150"/>
      <c r="N14" s="150"/>
      <c r="O14" s="150"/>
      <c r="P14" s="150"/>
      <c r="Q14" s="150"/>
      <c r="R14" s="38"/>
    </row>
    <row r="15" spans="1:18" ht="15.75">
      <c r="A15" s="77">
        <v>2</v>
      </c>
      <c r="B15" s="77" t="s">
        <v>14</v>
      </c>
      <c r="C15" s="76" t="s">
        <v>375</v>
      </c>
      <c r="D15" s="76"/>
      <c r="E15" s="77"/>
      <c r="F15" s="76"/>
      <c r="G15" s="76"/>
      <c r="H15" s="76"/>
      <c r="I15" s="76"/>
      <c r="J15" s="76"/>
      <c r="K15" s="76" t="s">
        <v>375</v>
      </c>
      <c r="L15" s="77"/>
      <c r="M15" s="76"/>
      <c r="N15" s="76"/>
      <c r="O15" s="76"/>
      <c r="P15" s="76"/>
      <c r="Q15" s="76"/>
      <c r="R15" s="76"/>
    </row>
    <row r="16" spans="1:18" ht="15.75">
      <c r="A16" s="77">
        <v>3</v>
      </c>
      <c r="B16" s="77" t="s">
        <v>15</v>
      </c>
      <c r="C16" s="76" t="s">
        <v>375</v>
      </c>
      <c r="D16" s="76"/>
      <c r="E16" s="77"/>
      <c r="F16" s="76"/>
      <c r="G16" s="76"/>
      <c r="H16" s="76"/>
      <c r="I16" s="76"/>
      <c r="J16" s="76"/>
      <c r="K16" s="76" t="s">
        <v>375</v>
      </c>
      <c r="L16" s="77"/>
      <c r="M16" s="76"/>
      <c r="N16" s="76"/>
      <c r="O16" s="76"/>
      <c r="P16" s="76"/>
      <c r="Q16" s="76"/>
      <c r="R16" s="76"/>
    </row>
    <row r="17" spans="1:18" ht="15.75">
      <c r="A17" s="61">
        <v>4</v>
      </c>
      <c r="B17" s="61" t="s">
        <v>16</v>
      </c>
      <c r="C17" s="60"/>
      <c r="D17" s="60"/>
      <c r="E17" s="61"/>
      <c r="F17" s="60"/>
      <c r="G17" s="60"/>
      <c r="H17" s="60"/>
      <c r="I17" s="60"/>
      <c r="J17" s="60"/>
      <c r="K17" s="60"/>
      <c r="L17" s="61"/>
      <c r="M17" s="60"/>
      <c r="N17" s="60"/>
      <c r="O17" s="60"/>
      <c r="P17" s="60"/>
      <c r="Q17" s="60"/>
      <c r="R17" s="60"/>
    </row>
    <row r="18" spans="1:18" ht="15.75">
      <c r="A18" s="77">
        <v>5</v>
      </c>
      <c r="B18" s="77" t="s">
        <v>17</v>
      </c>
      <c r="C18" s="76"/>
      <c r="D18" s="76" t="s">
        <v>375</v>
      </c>
      <c r="E18" s="77"/>
      <c r="F18" s="76"/>
      <c r="G18" s="76"/>
      <c r="H18" s="76"/>
      <c r="I18" s="76"/>
      <c r="J18" s="76"/>
      <c r="K18" s="76"/>
      <c r="L18" s="77"/>
      <c r="M18" s="76">
        <v>2</v>
      </c>
      <c r="N18" s="76">
        <v>10</v>
      </c>
      <c r="O18" s="76">
        <v>1</v>
      </c>
      <c r="P18" s="76">
        <v>4</v>
      </c>
      <c r="Q18" s="76"/>
      <c r="R18" s="76" t="s">
        <v>375</v>
      </c>
    </row>
    <row r="19" spans="1:18" ht="15.75">
      <c r="A19" s="77">
        <v>6</v>
      </c>
      <c r="B19" s="77" t="s">
        <v>18</v>
      </c>
      <c r="C19" s="76" t="s">
        <v>375</v>
      </c>
      <c r="D19" s="76"/>
      <c r="E19" s="77"/>
      <c r="F19" s="76"/>
      <c r="G19" s="76"/>
      <c r="H19" s="76"/>
      <c r="I19" s="76"/>
      <c r="J19" s="76"/>
      <c r="K19" s="76" t="s">
        <v>375</v>
      </c>
      <c r="L19" s="77"/>
      <c r="M19" s="76"/>
      <c r="N19" s="76"/>
      <c r="O19" s="76"/>
      <c r="P19" s="76"/>
      <c r="Q19" s="76"/>
      <c r="R19" s="76"/>
    </row>
    <row r="20" spans="1:18" ht="79.5" customHeight="1">
      <c r="A20" s="77">
        <v>7</v>
      </c>
      <c r="B20" s="77" t="s">
        <v>19</v>
      </c>
      <c r="C20" s="78"/>
      <c r="D20" s="76" t="s">
        <v>375</v>
      </c>
      <c r="E20" s="77"/>
      <c r="F20" s="78"/>
      <c r="G20" s="78"/>
      <c r="H20" s="78"/>
      <c r="I20" s="78"/>
      <c r="J20" s="78"/>
      <c r="K20" s="76"/>
      <c r="L20" s="61" t="s">
        <v>410</v>
      </c>
      <c r="M20" s="78"/>
      <c r="N20" s="78"/>
      <c r="O20" s="78"/>
      <c r="P20" s="78"/>
      <c r="Q20" s="78"/>
      <c r="R20" s="78"/>
    </row>
    <row r="21" spans="1:18" ht="15.75">
      <c r="A21" s="195">
        <v>8</v>
      </c>
      <c r="B21" s="57" t="s">
        <v>20</v>
      </c>
      <c r="C21" s="38"/>
      <c r="D21" s="38"/>
      <c r="E21" s="150"/>
      <c r="F21" s="38"/>
      <c r="G21" s="38"/>
      <c r="H21" s="38"/>
      <c r="I21" s="38"/>
      <c r="J21" s="38"/>
      <c r="K21" s="38"/>
      <c r="L21" s="150"/>
      <c r="M21" s="38"/>
      <c r="N21" s="38"/>
      <c r="O21" s="38"/>
      <c r="P21" s="38"/>
      <c r="Q21" s="38"/>
      <c r="R21" s="38"/>
    </row>
    <row r="22" spans="1:18" ht="15.75">
      <c r="A22" s="195">
        <v>9</v>
      </c>
      <c r="B22" s="57" t="s">
        <v>21</v>
      </c>
      <c r="C22" s="38"/>
      <c r="D22" s="38"/>
      <c r="E22" s="150"/>
      <c r="F22" s="38"/>
      <c r="G22" s="38"/>
      <c r="H22" s="38"/>
      <c r="I22" s="38"/>
      <c r="J22" s="38"/>
      <c r="K22" s="38"/>
      <c r="L22" s="150"/>
      <c r="M22" s="38"/>
      <c r="N22" s="38"/>
      <c r="O22" s="38"/>
      <c r="P22" s="38"/>
      <c r="Q22" s="38"/>
      <c r="R22" s="38"/>
    </row>
    <row r="23" spans="1:18" ht="15.75">
      <c r="A23" s="77">
        <v>10</v>
      </c>
      <c r="B23" s="77" t="s">
        <v>22</v>
      </c>
      <c r="C23" s="76"/>
      <c r="D23" s="76" t="s">
        <v>375</v>
      </c>
      <c r="E23" s="77"/>
      <c r="F23" s="76"/>
      <c r="G23" s="76"/>
      <c r="H23" s="76"/>
      <c r="I23" s="76"/>
      <c r="J23" s="76"/>
      <c r="K23" s="76" t="s">
        <v>375</v>
      </c>
      <c r="L23" s="77"/>
      <c r="M23" s="76"/>
      <c r="N23" s="76"/>
      <c r="O23" s="76"/>
      <c r="P23" s="76"/>
      <c r="Q23" s="76"/>
      <c r="R23" s="76"/>
    </row>
    <row r="24" spans="1:18" s="18" customFormat="1" ht="15.75">
      <c r="A24" s="83">
        <v>11</v>
      </c>
      <c r="B24" s="77" t="s">
        <v>23</v>
      </c>
      <c r="C24" s="76" t="s">
        <v>375</v>
      </c>
      <c r="D24" s="76"/>
      <c r="E24" s="77"/>
      <c r="F24" s="76"/>
      <c r="G24" s="76"/>
      <c r="H24" s="76"/>
      <c r="I24" s="76"/>
      <c r="J24" s="76"/>
      <c r="K24" s="76" t="s">
        <v>375</v>
      </c>
      <c r="L24" s="77"/>
      <c r="M24" s="76"/>
      <c r="N24" s="76"/>
      <c r="O24" s="76"/>
      <c r="P24" s="76"/>
      <c r="Q24" s="76"/>
      <c r="R24" s="60" t="s">
        <v>375</v>
      </c>
    </row>
    <row r="25" spans="1:18" ht="15.75">
      <c r="A25" s="195">
        <v>12</v>
      </c>
      <c r="B25" s="57" t="s">
        <v>24</v>
      </c>
      <c r="C25" s="38"/>
      <c r="D25" s="38"/>
      <c r="E25" s="150"/>
      <c r="F25" s="38"/>
      <c r="G25" s="38"/>
      <c r="H25" s="38"/>
      <c r="I25" s="38"/>
      <c r="J25" s="38"/>
      <c r="K25" s="38"/>
      <c r="L25" s="150"/>
      <c r="M25" s="38"/>
      <c r="N25" s="38"/>
      <c r="O25" s="38"/>
      <c r="P25" s="38"/>
      <c r="Q25" s="38"/>
      <c r="R25" s="38"/>
    </row>
    <row r="26" spans="1:18" ht="63">
      <c r="A26" s="83">
        <v>13</v>
      </c>
      <c r="B26" s="77" t="s">
        <v>25</v>
      </c>
      <c r="C26" s="76"/>
      <c r="D26" s="76"/>
      <c r="E26" s="77" t="s">
        <v>994</v>
      </c>
      <c r="F26" s="60" t="s">
        <v>253</v>
      </c>
      <c r="G26" s="76"/>
      <c r="H26" s="76"/>
      <c r="I26" s="76"/>
      <c r="J26" s="76"/>
      <c r="K26" s="302"/>
      <c r="L26" s="77"/>
      <c r="M26" s="60">
        <v>0</v>
      </c>
      <c r="N26" s="60">
        <v>0</v>
      </c>
      <c r="O26" s="60">
        <v>0</v>
      </c>
      <c r="P26" s="60">
        <v>0</v>
      </c>
      <c r="Q26" s="76"/>
      <c r="R26" s="60" t="s">
        <v>375</v>
      </c>
    </row>
    <row r="27" spans="1:18" ht="15.75">
      <c r="A27" s="195">
        <v>14</v>
      </c>
      <c r="B27" s="57" t="s">
        <v>26</v>
      </c>
      <c r="C27" s="38"/>
      <c r="D27" s="38"/>
      <c r="E27" s="150"/>
      <c r="F27" s="38"/>
      <c r="G27" s="38"/>
      <c r="H27" s="38"/>
      <c r="I27" s="38"/>
      <c r="J27" s="38"/>
      <c r="K27" s="38"/>
      <c r="L27" s="150"/>
      <c r="M27" s="38"/>
      <c r="N27" s="38"/>
      <c r="O27" s="38"/>
      <c r="P27" s="38"/>
      <c r="Q27" s="38"/>
      <c r="R27" s="38"/>
    </row>
    <row r="28" spans="1:18" ht="102" customHeight="1">
      <c r="A28" s="83">
        <v>15</v>
      </c>
      <c r="B28" s="77" t="s">
        <v>27</v>
      </c>
      <c r="C28" s="76" t="s">
        <v>375</v>
      </c>
      <c r="D28" s="76"/>
      <c r="E28" s="77"/>
      <c r="F28" s="76"/>
      <c r="G28" s="76"/>
      <c r="H28" s="76"/>
      <c r="I28" s="76"/>
      <c r="J28" s="76"/>
      <c r="K28" s="60" t="s">
        <v>995</v>
      </c>
      <c r="L28" s="83"/>
      <c r="M28" s="72"/>
      <c r="N28" s="72"/>
      <c r="O28" s="72"/>
      <c r="P28" s="72"/>
      <c r="Q28" s="72"/>
      <c r="R28" s="72"/>
    </row>
    <row r="29" spans="1:18" ht="15.75">
      <c r="A29" s="83">
        <v>16</v>
      </c>
      <c r="B29" s="77" t="s">
        <v>28</v>
      </c>
      <c r="C29" s="76"/>
      <c r="D29" s="76" t="s">
        <v>375</v>
      </c>
      <c r="E29" s="77"/>
      <c r="F29" s="76"/>
      <c r="G29" s="76"/>
      <c r="H29" s="76"/>
      <c r="I29" s="76"/>
      <c r="J29" s="76"/>
      <c r="K29" s="76" t="s">
        <v>375</v>
      </c>
      <c r="L29" s="77"/>
      <c r="M29" s="76"/>
      <c r="N29" s="76"/>
      <c r="O29" s="76"/>
      <c r="P29" s="76"/>
      <c r="Q29" s="72"/>
      <c r="R29" s="76"/>
    </row>
    <row r="30" spans="1:18" ht="15.75">
      <c r="A30" s="195">
        <v>17</v>
      </c>
      <c r="B30" s="57" t="s">
        <v>29</v>
      </c>
      <c r="C30" s="33"/>
      <c r="D30" s="38"/>
      <c r="E30" s="150"/>
      <c r="F30" s="38"/>
      <c r="G30" s="38"/>
      <c r="H30" s="38"/>
      <c r="I30" s="38"/>
      <c r="J30" s="38"/>
      <c r="K30" s="38"/>
      <c r="L30" s="150"/>
      <c r="M30" s="38"/>
      <c r="N30" s="38"/>
      <c r="O30" s="38"/>
      <c r="P30" s="38"/>
      <c r="Q30" s="38"/>
      <c r="R30" s="38"/>
    </row>
    <row r="31" spans="1:18" ht="15.75">
      <c r="A31" s="195">
        <v>18</v>
      </c>
      <c r="B31" s="57" t="s">
        <v>30</v>
      </c>
      <c r="C31" s="194"/>
      <c r="D31" s="194"/>
      <c r="E31" s="195"/>
      <c r="F31" s="194"/>
      <c r="G31" s="194"/>
      <c r="H31" s="194"/>
      <c r="I31" s="194"/>
      <c r="J31" s="194"/>
      <c r="K31" s="194"/>
      <c r="L31" s="195"/>
      <c r="M31" s="194"/>
      <c r="N31" s="194"/>
      <c r="O31" s="194"/>
      <c r="P31" s="194"/>
      <c r="Q31" s="194"/>
      <c r="R31" s="194"/>
    </row>
    <row r="32" spans="1:18" ht="15.75">
      <c r="A32" s="83">
        <v>19</v>
      </c>
      <c r="B32" s="77" t="s">
        <v>31</v>
      </c>
      <c r="C32" s="76" t="s">
        <v>375</v>
      </c>
      <c r="D32" s="76"/>
      <c r="E32" s="77"/>
      <c r="F32" s="76"/>
      <c r="G32" s="76"/>
      <c r="H32" s="76"/>
      <c r="I32" s="76"/>
      <c r="J32" s="76"/>
      <c r="K32" s="76" t="s">
        <v>375</v>
      </c>
      <c r="L32" s="77"/>
      <c r="M32" s="76"/>
      <c r="N32" s="76"/>
      <c r="O32" s="76"/>
      <c r="P32" s="76"/>
      <c r="Q32" s="76"/>
      <c r="R32" s="76"/>
    </row>
    <row r="33" spans="1:18" ht="15.75">
      <c r="A33" s="83">
        <v>20</v>
      </c>
      <c r="B33" s="77" t="s">
        <v>32</v>
      </c>
      <c r="C33" s="76" t="s">
        <v>375</v>
      </c>
      <c r="D33" s="76"/>
      <c r="E33" s="77"/>
      <c r="F33" s="76"/>
      <c r="G33" s="76"/>
      <c r="H33" s="76"/>
      <c r="I33" s="76"/>
      <c r="J33" s="76"/>
      <c r="K33" s="76" t="s">
        <v>375</v>
      </c>
      <c r="L33" s="77"/>
      <c r="M33" s="76"/>
      <c r="N33" s="76"/>
      <c r="O33" s="76"/>
      <c r="P33" s="76"/>
      <c r="Q33" s="76"/>
      <c r="R33" s="76"/>
    </row>
    <row r="34" spans="1:18" ht="99" customHeight="1">
      <c r="A34" s="83">
        <v>21</v>
      </c>
      <c r="B34" s="77" t="s">
        <v>33</v>
      </c>
      <c r="C34" s="72"/>
      <c r="D34" s="72"/>
      <c r="E34" s="311" t="s">
        <v>996</v>
      </c>
      <c r="F34" s="54" t="s">
        <v>253</v>
      </c>
      <c r="G34" s="54"/>
      <c r="H34" s="54"/>
      <c r="I34" s="54"/>
      <c r="J34" s="54"/>
      <c r="K34" s="76" t="s">
        <v>375</v>
      </c>
      <c r="L34" s="77"/>
      <c r="M34" s="76"/>
      <c r="N34" s="76"/>
      <c r="O34" s="76"/>
      <c r="P34" s="76"/>
      <c r="Q34" s="76"/>
      <c r="R34" s="72"/>
    </row>
    <row r="35" spans="1:18" ht="15.75">
      <c r="A35" s="83">
        <v>22</v>
      </c>
      <c r="B35" s="77" t="s">
        <v>34</v>
      </c>
      <c r="C35" s="76" t="s">
        <v>375</v>
      </c>
      <c r="D35" s="76"/>
      <c r="E35" s="77"/>
      <c r="F35" s="76"/>
      <c r="G35" s="76"/>
      <c r="H35" s="76"/>
      <c r="I35" s="76"/>
      <c r="J35" s="76"/>
      <c r="K35" s="76" t="s">
        <v>375</v>
      </c>
      <c r="L35" s="77"/>
      <c r="M35" s="76"/>
      <c r="N35" s="76"/>
      <c r="O35" s="76"/>
      <c r="P35" s="76"/>
      <c r="Q35" s="76"/>
      <c r="R35" s="76"/>
    </row>
    <row r="36" spans="1:18" ht="15.75">
      <c r="A36" s="83">
        <v>23</v>
      </c>
      <c r="B36" s="77" t="s">
        <v>35</v>
      </c>
      <c r="C36" s="76" t="s">
        <v>375</v>
      </c>
      <c r="D36" s="78"/>
      <c r="E36" s="82"/>
      <c r="F36" s="78"/>
      <c r="G36" s="78"/>
      <c r="H36" s="78"/>
      <c r="I36" s="78"/>
      <c r="J36" s="78"/>
      <c r="K36" s="76" t="s">
        <v>375</v>
      </c>
      <c r="L36" s="77"/>
      <c r="M36" s="78"/>
      <c r="N36" s="78"/>
      <c r="O36" s="78"/>
      <c r="P36" s="78"/>
      <c r="Q36" s="78"/>
      <c r="R36" s="78"/>
    </row>
    <row r="37" spans="1:18" ht="31.5">
      <c r="A37" s="83">
        <v>24</v>
      </c>
      <c r="B37" s="83" t="s">
        <v>37</v>
      </c>
      <c r="C37" s="72"/>
      <c r="D37" s="72"/>
      <c r="E37" s="77" t="s">
        <v>997</v>
      </c>
      <c r="F37" s="76" t="s">
        <v>253</v>
      </c>
      <c r="G37" s="54"/>
      <c r="H37" s="54"/>
      <c r="I37" s="54"/>
      <c r="J37" s="54"/>
      <c r="K37" s="72"/>
      <c r="L37" s="83"/>
      <c r="M37" s="72">
        <v>5</v>
      </c>
      <c r="N37" s="54"/>
      <c r="O37" s="54"/>
      <c r="P37" s="54"/>
      <c r="Q37" s="54"/>
      <c r="R37" s="54"/>
    </row>
    <row r="38" spans="1:18" ht="15.75">
      <c r="A38" s="83">
        <v>25</v>
      </c>
      <c r="B38" s="77" t="s">
        <v>38</v>
      </c>
      <c r="C38" s="76" t="s">
        <v>375</v>
      </c>
      <c r="D38" s="76"/>
      <c r="E38" s="77"/>
      <c r="F38" s="76"/>
      <c r="G38" s="76"/>
      <c r="H38" s="76"/>
      <c r="I38" s="76"/>
      <c r="J38" s="76"/>
      <c r="K38" s="310"/>
      <c r="L38" s="310"/>
      <c r="M38" s="76">
        <v>2</v>
      </c>
      <c r="N38" s="76">
        <v>1</v>
      </c>
      <c r="O38" s="76">
        <v>2</v>
      </c>
      <c r="P38" s="76">
        <v>2</v>
      </c>
      <c r="Q38" s="76" t="s">
        <v>375</v>
      </c>
      <c r="R38" s="76"/>
    </row>
    <row r="39" spans="1:18" ht="15.75">
      <c r="A39" s="83">
        <v>26</v>
      </c>
      <c r="B39" s="77" t="s">
        <v>39</v>
      </c>
      <c r="C39" s="76" t="s">
        <v>375</v>
      </c>
      <c r="D39" s="78"/>
      <c r="E39" s="82"/>
      <c r="F39" s="78"/>
      <c r="G39" s="78"/>
      <c r="H39" s="78"/>
      <c r="I39" s="78"/>
      <c r="J39" s="78"/>
      <c r="K39" s="76" t="s">
        <v>375</v>
      </c>
      <c r="L39" s="312"/>
      <c r="M39" s="303"/>
      <c r="N39" s="303"/>
      <c r="O39" s="303"/>
      <c r="P39" s="303"/>
      <c r="Q39" s="303"/>
      <c r="R39" s="303"/>
    </row>
    <row r="40" spans="1:18" ht="15.75">
      <c r="A40" s="130">
        <v>27</v>
      </c>
      <c r="B40" s="61" t="s">
        <v>40</v>
      </c>
      <c r="C40" s="62"/>
      <c r="D40" s="62"/>
      <c r="E40" s="151"/>
      <c r="F40" s="62"/>
      <c r="G40" s="62"/>
      <c r="H40" s="62"/>
      <c r="I40" s="62"/>
      <c r="J40" s="62"/>
      <c r="K40" s="62"/>
      <c r="L40" s="151"/>
      <c r="M40" s="62"/>
      <c r="N40" s="62"/>
      <c r="O40" s="62"/>
      <c r="P40" s="62"/>
      <c r="Q40" s="62"/>
      <c r="R40" s="62"/>
    </row>
    <row r="41" spans="1:18" ht="15.75">
      <c r="A41" s="83">
        <v>28</v>
      </c>
      <c r="B41" s="77" t="s">
        <v>41</v>
      </c>
      <c r="C41" s="62"/>
      <c r="D41" s="62"/>
      <c r="E41" s="151"/>
      <c r="F41" s="62"/>
      <c r="G41" s="62"/>
      <c r="H41" s="62"/>
      <c r="I41" s="62"/>
      <c r="J41" s="62"/>
      <c r="K41" s="76" t="s">
        <v>375</v>
      </c>
      <c r="L41" s="77"/>
      <c r="M41" s="76"/>
      <c r="N41" s="76"/>
      <c r="O41" s="76"/>
      <c r="P41" s="78"/>
      <c r="Q41" s="78"/>
      <c r="R41" s="78"/>
    </row>
    <row r="42" spans="1:18" ht="15.75">
      <c r="A42" s="83">
        <v>29</v>
      </c>
      <c r="B42" s="77" t="s">
        <v>42</v>
      </c>
      <c r="C42" s="76" t="s">
        <v>375</v>
      </c>
      <c r="D42" s="76"/>
      <c r="E42" s="77"/>
      <c r="F42" s="76"/>
      <c r="G42" s="76"/>
      <c r="H42" s="76"/>
      <c r="I42" s="76"/>
      <c r="J42" s="76"/>
      <c r="K42" s="76"/>
      <c r="L42" s="77"/>
      <c r="M42" s="76">
        <v>0</v>
      </c>
      <c r="N42" s="76">
        <v>19</v>
      </c>
      <c r="O42" s="76">
        <v>0</v>
      </c>
      <c r="P42" s="76">
        <v>80</v>
      </c>
      <c r="Q42" s="76" t="s">
        <v>375</v>
      </c>
      <c r="R42" s="76"/>
    </row>
    <row r="43" spans="1:18" ht="15.75">
      <c r="A43" s="83">
        <v>30</v>
      </c>
      <c r="B43" s="77" t="s">
        <v>43</v>
      </c>
      <c r="C43" s="76" t="s">
        <v>375</v>
      </c>
      <c r="D43" s="76"/>
      <c r="E43" s="77"/>
      <c r="F43" s="76"/>
      <c r="G43" s="76"/>
      <c r="H43" s="76"/>
      <c r="I43" s="76"/>
      <c r="J43" s="76"/>
      <c r="K43" s="76" t="s">
        <v>375</v>
      </c>
      <c r="L43" s="77"/>
      <c r="M43" s="76"/>
      <c r="N43" s="76"/>
      <c r="O43" s="76"/>
      <c r="P43" s="76"/>
      <c r="Q43" s="76"/>
      <c r="R43" s="76"/>
    </row>
    <row r="44" spans="1:18" ht="15.75">
      <c r="A44" s="82">
        <v>31</v>
      </c>
      <c r="B44" s="77" t="s">
        <v>44</v>
      </c>
      <c r="C44" s="76" t="s">
        <v>375</v>
      </c>
      <c r="D44" s="78"/>
      <c r="E44" s="82"/>
      <c r="F44" s="78"/>
      <c r="G44" s="78"/>
      <c r="H44" s="78"/>
      <c r="I44" s="78"/>
      <c r="J44" s="78"/>
      <c r="K44" s="76" t="s">
        <v>375</v>
      </c>
      <c r="L44" s="82"/>
      <c r="M44" s="78"/>
      <c r="N44" s="78"/>
      <c r="O44" s="78"/>
      <c r="P44" s="78"/>
      <c r="Q44" s="78"/>
      <c r="R44" s="78"/>
    </row>
    <row r="45" spans="1:18" ht="15.75">
      <c r="A45" s="195">
        <v>32</v>
      </c>
      <c r="B45" s="57" t="s">
        <v>45</v>
      </c>
      <c r="C45" s="38"/>
      <c r="D45" s="38"/>
      <c r="E45" s="150"/>
      <c r="F45" s="38"/>
      <c r="G45" s="38"/>
      <c r="H45" s="38"/>
      <c r="I45" s="38"/>
      <c r="J45" s="38"/>
      <c r="K45" s="38"/>
      <c r="L45" s="150"/>
      <c r="M45" s="38"/>
      <c r="N45" s="38"/>
      <c r="O45" s="38"/>
      <c r="P45" s="38"/>
      <c r="Q45" s="38"/>
      <c r="R45" s="38"/>
    </row>
    <row r="46" spans="1:18" ht="103.5" customHeight="1">
      <c r="A46" s="83">
        <v>33</v>
      </c>
      <c r="B46" s="77" t="s">
        <v>46</v>
      </c>
      <c r="C46" s="76"/>
      <c r="D46" s="78"/>
      <c r="E46" s="77" t="s">
        <v>322</v>
      </c>
      <c r="F46" s="62"/>
      <c r="G46" s="62"/>
      <c r="H46" s="62"/>
      <c r="I46" s="62"/>
      <c r="J46" s="62"/>
      <c r="K46" s="76" t="s">
        <v>375</v>
      </c>
      <c r="L46" s="77"/>
      <c r="M46" s="76"/>
      <c r="N46" s="76"/>
      <c r="O46" s="76"/>
      <c r="P46" s="76"/>
      <c r="Q46" s="76"/>
      <c r="R46" s="76"/>
    </row>
    <row r="47" spans="1:18" ht="107.25" customHeight="1">
      <c r="A47" s="83">
        <v>34</v>
      </c>
      <c r="B47" s="77" t="s">
        <v>47</v>
      </c>
      <c r="C47" s="78"/>
      <c r="D47" s="78"/>
      <c r="E47" s="77" t="s">
        <v>297</v>
      </c>
      <c r="F47" s="62"/>
      <c r="G47" s="62"/>
      <c r="H47" s="62"/>
      <c r="I47" s="62"/>
      <c r="J47" s="62"/>
      <c r="K47" s="76"/>
      <c r="L47" s="61" t="s">
        <v>298</v>
      </c>
      <c r="M47" s="76"/>
      <c r="N47" s="76"/>
      <c r="O47" s="76"/>
      <c r="P47" s="76"/>
      <c r="Q47" s="76" t="s">
        <v>375</v>
      </c>
      <c r="R47" s="76"/>
    </row>
    <row r="48" spans="1:18" ht="15.75">
      <c r="A48" s="83">
        <v>35</v>
      </c>
      <c r="B48" s="77" t="s">
        <v>48</v>
      </c>
      <c r="C48" s="78"/>
      <c r="D48" s="76" t="s">
        <v>375</v>
      </c>
      <c r="E48" s="82"/>
      <c r="F48" s="78"/>
      <c r="G48" s="78"/>
      <c r="H48" s="78"/>
      <c r="I48" s="78"/>
      <c r="J48" s="78"/>
      <c r="K48" s="62"/>
      <c r="L48" s="151"/>
      <c r="M48" s="60"/>
      <c r="N48" s="76">
        <v>20</v>
      </c>
      <c r="O48" s="60"/>
      <c r="P48" s="60"/>
      <c r="Q48" s="76" t="s">
        <v>375</v>
      </c>
      <c r="R48" s="76"/>
    </row>
    <row r="49" spans="1:18" ht="15.75">
      <c r="A49" s="195">
        <v>36</v>
      </c>
      <c r="B49" s="57" t="s">
        <v>49</v>
      </c>
      <c r="C49" s="38"/>
      <c r="D49" s="33"/>
      <c r="E49" s="57"/>
      <c r="F49" s="33"/>
      <c r="G49" s="33"/>
      <c r="H49" s="33"/>
      <c r="I49" s="33"/>
      <c r="J49" s="33"/>
      <c r="K49" s="38"/>
      <c r="L49" s="150"/>
      <c r="M49" s="33"/>
      <c r="N49" s="33"/>
      <c r="O49" s="33"/>
      <c r="P49" s="33"/>
      <c r="Q49" s="33"/>
      <c r="R49" s="33"/>
    </row>
    <row r="50" spans="1:18" ht="102" customHeight="1">
      <c r="A50" s="83">
        <v>37</v>
      </c>
      <c r="B50" s="77" t="s">
        <v>50</v>
      </c>
      <c r="C50" s="78"/>
      <c r="D50" s="78"/>
      <c r="E50" s="83" t="s">
        <v>1001</v>
      </c>
      <c r="F50" s="72" t="s">
        <v>998</v>
      </c>
      <c r="G50" s="62"/>
      <c r="H50" s="62"/>
      <c r="I50" s="62"/>
      <c r="J50" s="62"/>
      <c r="K50" s="78" t="s">
        <v>375</v>
      </c>
      <c r="L50" s="82"/>
      <c r="M50" s="78"/>
      <c r="N50" s="78"/>
      <c r="O50" s="78"/>
      <c r="P50" s="78"/>
      <c r="Q50" s="78"/>
      <c r="R50" s="78"/>
    </row>
    <row r="51" spans="1:18" ht="15.75">
      <c r="A51" s="83">
        <v>38</v>
      </c>
      <c r="B51" s="77" t="s">
        <v>51</v>
      </c>
      <c r="C51" s="76"/>
      <c r="D51" s="76" t="s">
        <v>375</v>
      </c>
      <c r="E51" s="82"/>
      <c r="F51" s="78"/>
      <c r="G51" s="78"/>
      <c r="H51" s="78"/>
      <c r="I51" s="78"/>
      <c r="J51" s="78"/>
      <c r="K51" s="143" t="s">
        <v>375</v>
      </c>
      <c r="L51" s="83"/>
      <c r="M51" s="76"/>
      <c r="N51" s="76"/>
      <c r="O51" s="76"/>
      <c r="P51" s="76"/>
      <c r="Q51" s="76"/>
      <c r="R51" s="76"/>
    </row>
    <row r="52" spans="1:18" ht="15.75">
      <c r="A52" s="83">
        <v>39</v>
      </c>
      <c r="B52" s="77" t="s">
        <v>52</v>
      </c>
      <c r="C52" s="76" t="s">
        <v>375</v>
      </c>
      <c r="D52" s="76"/>
      <c r="E52" s="169"/>
      <c r="F52" s="143"/>
      <c r="G52" s="143"/>
      <c r="H52" s="143"/>
      <c r="I52" s="143"/>
      <c r="J52" s="143"/>
      <c r="K52" s="143" t="s">
        <v>375</v>
      </c>
      <c r="L52" s="169"/>
      <c r="M52" s="143"/>
      <c r="N52" s="143"/>
      <c r="O52" s="143"/>
      <c r="P52" s="143"/>
      <c r="Q52" s="143"/>
      <c r="R52" s="143"/>
    </row>
    <row r="53" spans="1:18" ht="15.75">
      <c r="A53" s="83">
        <v>40</v>
      </c>
      <c r="B53" s="77" t="s">
        <v>53</v>
      </c>
      <c r="C53" s="76" t="s">
        <v>375</v>
      </c>
      <c r="D53" s="76"/>
      <c r="E53" s="82"/>
      <c r="F53" s="78"/>
      <c r="G53" s="78"/>
      <c r="H53" s="78"/>
      <c r="I53" s="78"/>
      <c r="J53" s="78"/>
      <c r="K53" s="143" t="s">
        <v>375</v>
      </c>
      <c r="L53" s="82"/>
      <c r="M53" s="78"/>
      <c r="N53" s="78"/>
      <c r="O53" s="78"/>
      <c r="P53" s="78"/>
      <c r="Q53" s="76"/>
      <c r="R53" s="78"/>
    </row>
    <row r="54" spans="1:18" ht="15.75">
      <c r="A54" s="83">
        <v>41</v>
      </c>
      <c r="B54" s="77" t="s">
        <v>54</v>
      </c>
      <c r="C54" s="76" t="s">
        <v>375</v>
      </c>
      <c r="D54" s="76"/>
      <c r="E54" s="77"/>
      <c r="F54" s="76"/>
      <c r="G54" s="76"/>
      <c r="H54" s="76"/>
      <c r="I54" s="76"/>
      <c r="J54" s="76"/>
      <c r="K54" s="143" t="s">
        <v>375</v>
      </c>
      <c r="L54" s="77"/>
      <c r="M54" s="76"/>
      <c r="N54" s="76"/>
      <c r="O54" s="76"/>
      <c r="P54" s="76"/>
      <c r="Q54" s="76"/>
      <c r="R54" s="76"/>
    </row>
    <row r="55" spans="1:18" ht="15.75">
      <c r="A55" s="83">
        <v>42</v>
      </c>
      <c r="B55" s="77" t="s">
        <v>55</v>
      </c>
      <c r="C55" s="78"/>
      <c r="D55" s="78" t="s">
        <v>375</v>
      </c>
      <c r="E55" s="82"/>
      <c r="F55" s="78"/>
      <c r="G55" s="78"/>
      <c r="H55" s="78"/>
      <c r="I55" s="78"/>
      <c r="J55" s="78"/>
      <c r="K55" s="143" t="s">
        <v>375</v>
      </c>
      <c r="L55" s="82"/>
      <c r="M55" s="78"/>
      <c r="N55" s="78"/>
      <c r="O55" s="78"/>
      <c r="P55" s="78"/>
      <c r="Q55" s="76"/>
      <c r="R55" s="78"/>
    </row>
    <row r="56" spans="1:18" ht="15.75">
      <c r="A56" s="83">
        <v>43</v>
      </c>
      <c r="B56" s="77" t="s">
        <v>56</v>
      </c>
      <c r="C56" s="76" t="s">
        <v>375</v>
      </c>
      <c r="D56" s="78"/>
      <c r="E56" s="82"/>
      <c r="F56" s="78"/>
      <c r="G56" s="78"/>
      <c r="H56" s="78"/>
      <c r="I56" s="78"/>
      <c r="J56" s="78"/>
      <c r="K56" s="143" t="s">
        <v>375</v>
      </c>
      <c r="L56" s="82"/>
      <c r="M56" s="78"/>
      <c r="N56" s="78"/>
      <c r="O56" s="78"/>
      <c r="P56" s="78"/>
      <c r="Q56" s="78"/>
      <c r="R56" s="78"/>
    </row>
    <row r="57" spans="1:18" ht="15.75">
      <c r="A57" s="83">
        <v>44</v>
      </c>
      <c r="B57" s="77" t="s">
        <v>57</v>
      </c>
      <c r="C57" s="78"/>
      <c r="D57" s="78"/>
      <c r="E57" s="77" t="s">
        <v>999</v>
      </c>
      <c r="F57" s="76" t="s">
        <v>253</v>
      </c>
      <c r="G57" s="76"/>
      <c r="H57" s="76"/>
      <c r="I57" s="76"/>
      <c r="J57" s="76"/>
      <c r="K57" s="143" t="s">
        <v>375</v>
      </c>
      <c r="L57" s="77"/>
      <c r="M57" s="76"/>
      <c r="N57" s="76"/>
      <c r="O57" s="76"/>
      <c r="P57" s="76"/>
      <c r="Q57" s="76"/>
      <c r="R57" s="76"/>
    </row>
    <row r="58" spans="1:18" ht="226.5" customHeight="1">
      <c r="A58" s="83">
        <v>45</v>
      </c>
      <c r="B58" s="77" t="s">
        <v>58</v>
      </c>
      <c r="C58" s="54" t="s">
        <v>375</v>
      </c>
      <c r="D58" s="78"/>
      <c r="E58" s="82"/>
      <c r="F58" s="78"/>
      <c r="G58" s="78"/>
      <c r="H58" s="78"/>
      <c r="I58" s="78"/>
      <c r="J58" s="78"/>
      <c r="K58" s="78"/>
      <c r="L58" s="83" t="s">
        <v>835</v>
      </c>
      <c r="M58" s="78"/>
      <c r="N58" s="78"/>
      <c r="O58" s="78"/>
      <c r="P58" s="78"/>
      <c r="Q58" s="78"/>
      <c r="R58" s="54" t="s">
        <v>375</v>
      </c>
    </row>
    <row r="59" spans="1:18" ht="15.75">
      <c r="A59" s="83">
        <v>46</v>
      </c>
      <c r="B59" s="77" t="s">
        <v>59</v>
      </c>
      <c r="C59" s="76" t="s">
        <v>375</v>
      </c>
      <c r="D59" s="78"/>
      <c r="E59" s="82"/>
      <c r="F59" s="78"/>
      <c r="G59" s="78"/>
      <c r="H59" s="78"/>
      <c r="I59" s="78"/>
      <c r="J59" s="78"/>
      <c r="K59" s="78" t="s">
        <v>375</v>
      </c>
      <c r="L59" s="82"/>
      <c r="M59" s="78"/>
      <c r="N59" s="78"/>
      <c r="O59" s="78"/>
      <c r="P59" s="78"/>
      <c r="Q59" s="78"/>
      <c r="R59" s="78"/>
    </row>
    <row r="60" spans="1:18" ht="15.75">
      <c r="A60" s="83">
        <v>47</v>
      </c>
      <c r="B60" s="77" t="s">
        <v>60</v>
      </c>
      <c r="C60" s="76" t="s">
        <v>375</v>
      </c>
      <c r="D60" s="78"/>
      <c r="E60" s="82"/>
      <c r="F60" s="78"/>
      <c r="G60" s="78"/>
      <c r="H60" s="78"/>
      <c r="I60" s="78"/>
      <c r="J60" s="78"/>
      <c r="K60" s="78" t="s">
        <v>375</v>
      </c>
      <c r="L60" s="82"/>
      <c r="M60" s="78"/>
      <c r="N60" s="78"/>
      <c r="O60" s="78"/>
      <c r="P60" s="78"/>
      <c r="Q60" s="78"/>
      <c r="R60" s="78"/>
    </row>
    <row r="61" spans="1:18" ht="15.75">
      <c r="A61" s="130">
        <v>48</v>
      </c>
      <c r="B61" s="61" t="s">
        <v>61</v>
      </c>
      <c r="C61" s="62"/>
      <c r="D61" s="62"/>
      <c r="E61" s="151"/>
      <c r="F61" s="62"/>
      <c r="G61" s="62" t="s">
        <v>782</v>
      </c>
      <c r="H61" s="62" t="s">
        <v>782</v>
      </c>
      <c r="I61" s="62" t="s">
        <v>782</v>
      </c>
      <c r="J61" s="62" t="s">
        <v>782</v>
      </c>
      <c r="K61" s="62" t="s">
        <v>782</v>
      </c>
      <c r="L61" s="151" t="s">
        <v>782</v>
      </c>
      <c r="M61" s="62" t="s">
        <v>782</v>
      </c>
      <c r="N61" s="62" t="s">
        <v>782</v>
      </c>
      <c r="O61" s="62" t="s">
        <v>782</v>
      </c>
      <c r="P61" s="62" t="s">
        <v>782</v>
      </c>
      <c r="Q61" s="62" t="s">
        <v>782</v>
      </c>
      <c r="R61" s="62" t="s">
        <v>782</v>
      </c>
    </row>
    <row r="62" spans="1:18" ht="15.75">
      <c r="A62" s="83">
        <v>49</v>
      </c>
      <c r="B62" s="77" t="s">
        <v>62</v>
      </c>
      <c r="C62" s="78"/>
      <c r="D62" s="76" t="s">
        <v>375</v>
      </c>
      <c r="E62" s="82"/>
      <c r="F62" s="78"/>
      <c r="G62" s="78"/>
      <c r="H62" s="78"/>
      <c r="I62" s="78"/>
      <c r="J62" s="78"/>
      <c r="K62" s="78" t="s">
        <v>375</v>
      </c>
      <c r="L62" s="77"/>
      <c r="M62" s="78"/>
      <c r="N62" s="78"/>
      <c r="O62" s="78"/>
      <c r="P62" s="78"/>
      <c r="Q62" s="78"/>
      <c r="R62" s="78"/>
    </row>
    <row r="63" spans="1:18" ht="15.75">
      <c r="A63" s="83">
        <v>50</v>
      </c>
      <c r="B63" s="77" t="s">
        <v>63</v>
      </c>
      <c r="C63" s="156" t="s">
        <v>375</v>
      </c>
      <c r="D63" s="304"/>
      <c r="E63" s="82"/>
      <c r="F63" s="78"/>
      <c r="G63" s="78"/>
      <c r="H63" s="78"/>
      <c r="I63" s="78"/>
      <c r="J63" s="78"/>
      <c r="K63" s="62"/>
      <c r="L63" s="151"/>
      <c r="M63" s="62"/>
      <c r="N63" s="62"/>
      <c r="O63" s="62"/>
      <c r="P63" s="62"/>
      <c r="Q63" s="62"/>
      <c r="R63" s="62"/>
    </row>
    <row r="64" spans="1:18" ht="15.75">
      <c r="A64" s="83">
        <v>51</v>
      </c>
      <c r="B64" s="77" t="s">
        <v>64</v>
      </c>
      <c r="C64" s="76" t="s">
        <v>375</v>
      </c>
      <c r="D64" s="78"/>
      <c r="E64" s="82"/>
      <c r="F64" s="78"/>
      <c r="G64" s="78"/>
      <c r="H64" s="78"/>
      <c r="I64" s="78"/>
      <c r="J64" s="78"/>
      <c r="K64" s="78" t="s">
        <v>375</v>
      </c>
      <c r="L64" s="82"/>
      <c r="M64" s="78"/>
      <c r="N64" s="78"/>
      <c r="O64" s="78"/>
      <c r="P64" s="78"/>
      <c r="Q64" s="78"/>
      <c r="R64" s="78"/>
    </row>
    <row r="65" spans="1:18" ht="99" customHeight="1">
      <c r="A65" s="83">
        <v>52</v>
      </c>
      <c r="B65" s="77" t="s">
        <v>65</v>
      </c>
      <c r="C65" s="78"/>
      <c r="D65" s="78"/>
      <c r="E65" s="83" t="s">
        <v>499</v>
      </c>
      <c r="F65" s="62" t="s">
        <v>253</v>
      </c>
      <c r="G65" s="78">
        <v>10</v>
      </c>
      <c r="H65" s="78">
        <v>10</v>
      </c>
      <c r="I65" s="78">
        <v>10</v>
      </c>
      <c r="J65" s="78">
        <v>10</v>
      </c>
      <c r="K65" s="78"/>
      <c r="L65" s="83"/>
      <c r="M65" s="78">
        <v>1</v>
      </c>
      <c r="N65" s="78">
        <v>20</v>
      </c>
      <c r="O65" s="78">
        <v>0</v>
      </c>
      <c r="P65" s="78">
        <v>0</v>
      </c>
      <c r="Q65" s="78"/>
      <c r="R65" s="78" t="s">
        <v>375</v>
      </c>
    </row>
    <row r="66" spans="1:18" ht="15.75">
      <c r="A66" s="130">
        <v>53</v>
      </c>
      <c r="B66" s="61" t="s">
        <v>66</v>
      </c>
      <c r="C66" s="62"/>
      <c r="D66" s="62"/>
      <c r="E66" s="151"/>
      <c r="F66" s="62"/>
      <c r="G66" s="62"/>
      <c r="H66" s="62"/>
      <c r="I66" s="62"/>
      <c r="J66" s="62"/>
      <c r="K66" s="62"/>
      <c r="L66" s="151"/>
      <c r="M66" s="62"/>
      <c r="N66" s="62"/>
      <c r="O66" s="62"/>
      <c r="P66" s="62"/>
      <c r="Q66" s="62"/>
      <c r="R66" s="62"/>
    </row>
    <row r="67" spans="1:18" ht="141.75">
      <c r="A67" s="83">
        <v>54</v>
      </c>
      <c r="B67" s="77" t="s">
        <v>67</v>
      </c>
      <c r="C67" s="72"/>
      <c r="D67" s="72"/>
      <c r="E67" s="83" t="s">
        <v>1323</v>
      </c>
      <c r="F67" s="54" t="s">
        <v>253</v>
      </c>
      <c r="G67" s="72">
        <v>10</v>
      </c>
      <c r="H67" s="72">
        <v>10</v>
      </c>
      <c r="I67" s="72">
        <v>100</v>
      </c>
      <c r="J67" s="72">
        <v>100</v>
      </c>
      <c r="K67" s="72"/>
      <c r="L67" s="130" t="s">
        <v>849</v>
      </c>
      <c r="M67" s="54"/>
      <c r="N67" s="54"/>
      <c r="O67" s="54">
        <v>59</v>
      </c>
      <c r="P67" s="54">
        <v>122</v>
      </c>
      <c r="Q67" s="72" t="s">
        <v>375</v>
      </c>
      <c r="R67" s="72"/>
    </row>
    <row r="68" spans="1:18" ht="15.75">
      <c r="A68" s="83">
        <v>55</v>
      </c>
      <c r="B68" s="77" t="s">
        <v>68</v>
      </c>
      <c r="C68" s="76"/>
      <c r="D68" s="78" t="s">
        <v>375</v>
      </c>
      <c r="E68" s="82"/>
      <c r="F68" s="78"/>
      <c r="G68" s="78"/>
      <c r="H68" s="78"/>
      <c r="I68" s="78"/>
      <c r="J68" s="78"/>
      <c r="K68" s="62"/>
      <c r="L68" s="151"/>
      <c r="M68" s="62"/>
      <c r="N68" s="62"/>
      <c r="O68" s="62"/>
      <c r="P68" s="62"/>
      <c r="Q68" s="62"/>
      <c r="R68" s="62"/>
    </row>
    <row r="69" spans="1:18" ht="15.75">
      <c r="A69" s="83">
        <v>56</v>
      </c>
      <c r="B69" s="77" t="s">
        <v>69</v>
      </c>
      <c r="C69" s="76" t="s">
        <v>375</v>
      </c>
      <c r="D69" s="78"/>
      <c r="E69" s="82"/>
      <c r="F69" s="78"/>
      <c r="G69" s="78"/>
      <c r="H69" s="78"/>
      <c r="I69" s="78"/>
      <c r="J69" s="78"/>
      <c r="K69" s="78" t="s">
        <v>375</v>
      </c>
      <c r="L69" s="82"/>
      <c r="M69" s="78"/>
      <c r="N69" s="78"/>
      <c r="O69" s="78"/>
      <c r="P69" s="78"/>
      <c r="Q69" s="78"/>
      <c r="R69" s="78"/>
    </row>
    <row r="70" spans="1:18" ht="15.75">
      <c r="A70" s="90">
        <v>57</v>
      </c>
      <c r="B70" s="77" t="s">
        <v>70</v>
      </c>
      <c r="C70" s="76" t="s">
        <v>375</v>
      </c>
      <c r="D70" s="78"/>
      <c r="E70" s="83"/>
      <c r="F70" s="78"/>
      <c r="G70" s="78"/>
      <c r="H70" s="78"/>
      <c r="I70" s="78"/>
      <c r="J70" s="78"/>
      <c r="K70" s="78" t="s">
        <v>375</v>
      </c>
      <c r="L70" s="82"/>
      <c r="M70" s="78"/>
      <c r="N70" s="78"/>
      <c r="O70" s="78"/>
      <c r="P70" s="78"/>
      <c r="Q70" s="78"/>
      <c r="R70" s="78"/>
    </row>
    <row r="71" spans="1:18" ht="15.75">
      <c r="A71" s="83">
        <v>58</v>
      </c>
      <c r="B71" s="77" t="s">
        <v>71</v>
      </c>
      <c r="C71" s="76" t="s">
        <v>375</v>
      </c>
      <c r="D71" s="78"/>
      <c r="E71" s="83"/>
      <c r="F71" s="78"/>
      <c r="G71" s="78"/>
      <c r="H71" s="78"/>
      <c r="I71" s="78"/>
      <c r="J71" s="78"/>
      <c r="K71" s="78" t="s">
        <v>375</v>
      </c>
      <c r="L71" s="82"/>
      <c r="M71" s="78"/>
      <c r="N71" s="78"/>
      <c r="O71" s="78"/>
      <c r="P71" s="78"/>
      <c r="Q71" s="78"/>
      <c r="R71" s="78"/>
    </row>
    <row r="72" spans="1:18" ht="15.75">
      <c r="A72" s="174">
        <v>59</v>
      </c>
      <c r="B72" s="61" t="s">
        <v>72</v>
      </c>
      <c r="C72" s="62"/>
      <c r="D72" s="62"/>
      <c r="E72" s="151"/>
      <c r="F72" s="62"/>
      <c r="G72" s="62"/>
      <c r="H72" s="62"/>
      <c r="I72" s="62"/>
      <c r="J72" s="62"/>
      <c r="K72" s="62"/>
      <c r="L72" s="151"/>
      <c r="M72" s="62"/>
      <c r="N72" s="62"/>
      <c r="O72" s="62"/>
      <c r="P72" s="62"/>
      <c r="Q72" s="62"/>
      <c r="R72" s="62"/>
    </row>
    <row r="73" spans="1:18" ht="15.75">
      <c r="A73" s="174">
        <v>60</v>
      </c>
      <c r="B73" s="61" t="s">
        <v>73</v>
      </c>
      <c r="C73" s="60"/>
      <c r="D73" s="60"/>
      <c r="E73" s="61"/>
      <c r="F73" s="60"/>
      <c r="G73" s="60"/>
      <c r="H73" s="60"/>
      <c r="I73" s="60"/>
      <c r="J73" s="60"/>
      <c r="K73" s="60"/>
      <c r="L73" s="61"/>
      <c r="M73" s="60"/>
      <c r="N73" s="60"/>
      <c r="O73" s="60"/>
      <c r="P73" s="60"/>
      <c r="Q73" s="60"/>
      <c r="R73" s="60"/>
    </row>
    <row r="74" spans="1:18" ht="94.5">
      <c r="A74" s="83">
        <v>61</v>
      </c>
      <c r="B74" s="77" t="s">
        <v>74</v>
      </c>
      <c r="C74" s="76"/>
      <c r="D74" s="76"/>
      <c r="E74" s="77" t="s">
        <v>870</v>
      </c>
      <c r="F74" s="60" t="s">
        <v>253</v>
      </c>
      <c r="G74" s="60" t="s">
        <v>869</v>
      </c>
      <c r="H74" s="60" t="s">
        <v>869</v>
      </c>
      <c r="I74" s="76"/>
      <c r="J74" s="76"/>
      <c r="K74" s="76" t="s">
        <v>375</v>
      </c>
      <c r="L74" s="77"/>
      <c r="M74" s="76"/>
      <c r="N74" s="76"/>
      <c r="O74" s="76"/>
      <c r="P74" s="76"/>
      <c r="Q74" s="76"/>
      <c r="R74" s="76"/>
    </row>
    <row r="75" spans="1:18" ht="15.75">
      <c r="A75" s="83">
        <v>62</v>
      </c>
      <c r="B75" s="77" t="s">
        <v>75</v>
      </c>
      <c r="C75" s="76" t="s">
        <v>375</v>
      </c>
      <c r="D75" s="76"/>
      <c r="E75" s="77"/>
      <c r="F75" s="76"/>
      <c r="G75" s="76"/>
      <c r="H75" s="76"/>
      <c r="I75" s="76"/>
      <c r="J75" s="76"/>
      <c r="K75" s="76" t="s">
        <v>375</v>
      </c>
      <c r="L75" s="77"/>
      <c r="M75" s="76"/>
      <c r="N75" s="76"/>
      <c r="O75" s="76"/>
      <c r="P75" s="76"/>
      <c r="Q75" s="76"/>
      <c r="R75" s="76"/>
    </row>
    <row r="76" spans="1:18" ht="15.75">
      <c r="A76" s="83">
        <v>63</v>
      </c>
      <c r="B76" s="77" t="s">
        <v>76</v>
      </c>
      <c r="C76" s="76" t="s">
        <v>375</v>
      </c>
      <c r="D76" s="76"/>
      <c r="E76" s="77"/>
      <c r="F76" s="76"/>
      <c r="G76" s="76"/>
      <c r="H76" s="76"/>
      <c r="I76" s="76"/>
      <c r="J76" s="76"/>
      <c r="K76" s="76" t="s">
        <v>375</v>
      </c>
      <c r="L76" s="77"/>
      <c r="M76" s="76"/>
      <c r="N76" s="76"/>
      <c r="O76" s="76"/>
      <c r="P76" s="76"/>
      <c r="Q76" s="76"/>
      <c r="R76" s="76"/>
    </row>
    <row r="77" spans="1:18" ht="15.75">
      <c r="A77" s="83">
        <v>64</v>
      </c>
      <c r="B77" s="77" t="s">
        <v>77</v>
      </c>
      <c r="C77" s="76" t="s">
        <v>375</v>
      </c>
      <c r="D77" s="76"/>
      <c r="E77" s="77"/>
      <c r="F77" s="76"/>
      <c r="G77" s="76"/>
      <c r="H77" s="76"/>
      <c r="I77" s="76"/>
      <c r="J77" s="76"/>
      <c r="K77" s="76" t="s">
        <v>375</v>
      </c>
      <c r="L77" s="77"/>
      <c r="M77" s="76"/>
      <c r="N77" s="76"/>
      <c r="O77" s="76"/>
      <c r="P77" s="76"/>
      <c r="Q77" s="76"/>
      <c r="R77" s="76"/>
    </row>
    <row r="78" spans="1:18" ht="15.75">
      <c r="A78" s="313">
        <v>65</v>
      </c>
      <c r="B78" s="57" t="s">
        <v>78</v>
      </c>
      <c r="C78" s="38"/>
      <c r="D78" s="38"/>
      <c r="E78" s="150"/>
      <c r="F78" s="38"/>
      <c r="G78" s="38"/>
      <c r="H78" s="38"/>
      <c r="I78" s="38"/>
      <c r="J78" s="38"/>
      <c r="K78" s="38"/>
      <c r="L78" s="150"/>
      <c r="M78" s="38"/>
      <c r="N78" s="38"/>
      <c r="O78" s="38"/>
      <c r="P78" s="38"/>
      <c r="Q78" s="38"/>
      <c r="R78" s="38"/>
    </row>
    <row r="79" spans="1:18" ht="47.25">
      <c r="A79" s="83">
        <v>66</v>
      </c>
      <c r="B79" s="77" t="s">
        <v>79</v>
      </c>
      <c r="C79" s="305" t="s">
        <v>375</v>
      </c>
      <c r="D79" s="305" t="s">
        <v>375</v>
      </c>
      <c r="E79" s="61" t="s">
        <v>720</v>
      </c>
      <c r="F79" s="60"/>
      <c r="G79" s="60"/>
      <c r="H79" s="60"/>
      <c r="I79" s="60"/>
      <c r="J79" s="60"/>
      <c r="K79" s="60"/>
      <c r="L79" s="61"/>
      <c r="M79" s="108"/>
      <c r="N79" s="60"/>
      <c r="O79" s="60"/>
      <c r="P79" s="60"/>
      <c r="Q79" s="110" t="s">
        <v>375</v>
      </c>
      <c r="R79" s="76"/>
    </row>
    <row r="80" spans="1:18" ht="56.25" customHeight="1">
      <c r="A80" s="90">
        <v>67</v>
      </c>
      <c r="B80" s="77" t="s">
        <v>80</v>
      </c>
      <c r="C80" s="78"/>
      <c r="D80" s="78"/>
      <c r="E80" s="77" t="s">
        <v>720</v>
      </c>
      <c r="F80" s="156" t="s">
        <v>253</v>
      </c>
      <c r="G80" s="156">
        <v>100</v>
      </c>
      <c r="H80" s="156">
        <v>100</v>
      </c>
      <c r="I80" s="156">
        <v>100</v>
      </c>
      <c r="J80" s="156">
        <v>100</v>
      </c>
      <c r="K80" s="156"/>
      <c r="L80" s="61" t="s">
        <v>801</v>
      </c>
      <c r="M80" s="156"/>
      <c r="N80" s="78"/>
      <c r="O80" s="78"/>
      <c r="P80" s="78"/>
      <c r="Q80" s="78"/>
      <c r="R80" s="62" t="s">
        <v>375</v>
      </c>
    </row>
    <row r="81" spans="1:18" ht="25.5" customHeight="1">
      <c r="A81" s="83">
        <v>68</v>
      </c>
      <c r="B81" s="77" t="s">
        <v>81</v>
      </c>
      <c r="C81" s="76" t="s">
        <v>375</v>
      </c>
      <c r="D81" s="78"/>
      <c r="E81" s="82"/>
      <c r="F81" s="78"/>
      <c r="G81" s="78"/>
      <c r="H81" s="78"/>
      <c r="I81" s="78"/>
      <c r="J81" s="78"/>
      <c r="K81" s="62" t="s">
        <v>375</v>
      </c>
      <c r="L81" s="151"/>
      <c r="M81" s="62"/>
      <c r="N81" s="62">
        <v>2</v>
      </c>
      <c r="O81" s="62"/>
      <c r="P81" s="62">
        <v>9</v>
      </c>
      <c r="Q81" s="62"/>
      <c r="R81" s="62"/>
    </row>
    <row r="82" spans="1:18" ht="15.75">
      <c r="A82" s="313">
        <v>69</v>
      </c>
      <c r="B82" s="57" t="s">
        <v>82</v>
      </c>
      <c r="C82" s="38"/>
      <c r="D82" s="38"/>
      <c r="E82" s="150"/>
      <c r="F82" s="38"/>
      <c r="G82" s="38"/>
      <c r="H82" s="38"/>
      <c r="I82" s="38"/>
      <c r="J82" s="38"/>
      <c r="K82" s="38"/>
      <c r="L82" s="150"/>
      <c r="M82" s="38"/>
      <c r="N82" s="38"/>
      <c r="O82" s="38"/>
      <c r="P82" s="38"/>
      <c r="Q82" s="38"/>
      <c r="R82" s="38"/>
    </row>
    <row r="83" spans="1:18" ht="31.5">
      <c r="A83" s="90">
        <v>70</v>
      </c>
      <c r="B83" s="77" t="s">
        <v>83</v>
      </c>
      <c r="C83" s="78" t="s">
        <v>375</v>
      </c>
      <c r="D83" s="78"/>
      <c r="E83" s="82"/>
      <c r="F83" s="78"/>
      <c r="G83" s="78"/>
      <c r="H83" s="78"/>
      <c r="I83" s="78"/>
      <c r="J83" s="78"/>
      <c r="K83" s="78"/>
      <c r="L83" s="83" t="s">
        <v>702</v>
      </c>
      <c r="M83" s="78"/>
      <c r="N83" s="78"/>
      <c r="O83" s="78"/>
      <c r="P83" s="78"/>
      <c r="Q83" s="78"/>
      <c r="R83" s="78"/>
    </row>
    <row r="84" spans="1:18" ht="15.75">
      <c r="A84" s="313">
        <v>71</v>
      </c>
      <c r="B84" s="57" t="s">
        <v>84</v>
      </c>
      <c r="C84" s="38"/>
      <c r="D84" s="38"/>
      <c r="E84" s="150"/>
      <c r="F84" s="38"/>
      <c r="G84" s="38"/>
      <c r="H84" s="38"/>
      <c r="I84" s="38"/>
      <c r="J84" s="38"/>
      <c r="K84" s="38"/>
      <c r="L84" s="150"/>
      <c r="M84" s="38"/>
      <c r="N84" s="38"/>
      <c r="O84" s="38"/>
      <c r="P84" s="38"/>
      <c r="Q84" s="38"/>
      <c r="R84" s="38"/>
    </row>
    <row r="85" spans="1:18" ht="15.75">
      <c r="A85" s="174">
        <v>72</v>
      </c>
      <c r="B85" s="61" t="s">
        <v>85</v>
      </c>
      <c r="C85" s="62"/>
      <c r="D85" s="62"/>
      <c r="E85" s="151"/>
      <c r="F85" s="62"/>
      <c r="G85" s="62"/>
      <c r="H85" s="62"/>
      <c r="I85" s="62"/>
      <c r="J85" s="62"/>
      <c r="K85" s="62"/>
      <c r="L85" s="151"/>
      <c r="M85" s="62"/>
      <c r="N85" s="62"/>
      <c r="O85" s="62"/>
      <c r="P85" s="62"/>
      <c r="Q85" s="62"/>
      <c r="R85" s="62"/>
    </row>
    <row r="86" spans="1:18" s="32" customFormat="1" ht="15.75">
      <c r="A86" s="90">
        <v>73</v>
      </c>
      <c r="B86" s="95" t="s">
        <v>86</v>
      </c>
      <c r="C86" s="112" t="s">
        <v>375</v>
      </c>
      <c r="D86" s="112"/>
      <c r="E86" s="180"/>
      <c r="F86" s="112"/>
      <c r="G86" s="112"/>
      <c r="H86" s="112"/>
      <c r="I86" s="112"/>
      <c r="J86" s="112"/>
      <c r="K86" s="112"/>
      <c r="L86" s="180"/>
      <c r="M86" s="112">
        <v>5</v>
      </c>
      <c r="N86" s="112">
        <v>3</v>
      </c>
      <c r="O86" s="112">
        <v>5</v>
      </c>
      <c r="P86" s="112">
        <v>0</v>
      </c>
      <c r="Q86" s="112" t="s">
        <v>375</v>
      </c>
      <c r="R86" s="112"/>
    </row>
    <row r="87" spans="1:18" ht="15.75">
      <c r="A87" s="90">
        <v>74</v>
      </c>
      <c r="B87" s="95" t="s">
        <v>87</v>
      </c>
      <c r="C87" s="103"/>
      <c r="D87" s="103" t="s">
        <v>375</v>
      </c>
      <c r="E87" s="95"/>
      <c r="F87" s="103"/>
      <c r="G87" s="103"/>
      <c r="H87" s="103"/>
      <c r="I87" s="103"/>
      <c r="J87" s="103"/>
      <c r="K87" s="103"/>
      <c r="L87" s="172" t="s">
        <v>126</v>
      </c>
      <c r="M87" s="103"/>
      <c r="N87" s="103"/>
      <c r="O87" s="103"/>
      <c r="P87" s="103"/>
      <c r="Q87" s="103"/>
      <c r="R87" s="60" t="s">
        <v>126</v>
      </c>
    </row>
    <row r="88" spans="1:18" ht="78.75">
      <c r="A88" s="90">
        <v>75</v>
      </c>
      <c r="B88" s="95" t="s">
        <v>88</v>
      </c>
      <c r="C88" s="78"/>
      <c r="D88" s="103" t="s">
        <v>375</v>
      </c>
      <c r="E88" s="82"/>
      <c r="F88" s="78"/>
      <c r="G88" s="78"/>
      <c r="H88" s="78"/>
      <c r="I88" s="78"/>
      <c r="J88" s="78"/>
      <c r="K88" s="78"/>
      <c r="L88" s="172" t="s">
        <v>901</v>
      </c>
      <c r="M88" s="78"/>
      <c r="N88" s="78"/>
      <c r="O88" s="107"/>
      <c r="P88" s="78"/>
      <c r="Q88" s="103"/>
      <c r="R88" s="62" t="s">
        <v>375</v>
      </c>
    </row>
    <row r="89" spans="1:18" ht="31.5">
      <c r="A89" s="90">
        <v>76</v>
      </c>
      <c r="B89" s="77" t="s">
        <v>89</v>
      </c>
      <c r="C89" s="114"/>
      <c r="D89" s="282"/>
      <c r="E89" s="190" t="s">
        <v>669</v>
      </c>
      <c r="F89" s="282" t="s">
        <v>540</v>
      </c>
      <c r="G89" s="306"/>
      <c r="H89" s="282" t="s">
        <v>557</v>
      </c>
      <c r="I89" s="306"/>
      <c r="J89" s="306"/>
      <c r="K89" s="282"/>
      <c r="L89" s="190"/>
      <c r="M89" s="306"/>
      <c r="N89" s="282">
        <v>15</v>
      </c>
      <c r="O89" s="306"/>
      <c r="P89" s="282">
        <v>13</v>
      </c>
      <c r="Q89" s="282"/>
      <c r="R89" s="114" t="s">
        <v>375</v>
      </c>
    </row>
    <row r="90" spans="1:18" ht="160.5" customHeight="1">
      <c r="A90" s="83">
        <v>77</v>
      </c>
      <c r="B90" s="77" t="s">
        <v>90</v>
      </c>
      <c r="C90" s="78"/>
      <c r="D90" s="78"/>
      <c r="E90" s="83" t="s">
        <v>911</v>
      </c>
      <c r="F90" s="62"/>
      <c r="G90" s="62"/>
      <c r="H90" s="62"/>
      <c r="I90" s="62"/>
      <c r="J90" s="62"/>
      <c r="K90" s="78"/>
      <c r="L90" s="82"/>
      <c r="M90" s="62"/>
      <c r="N90" s="64" t="s">
        <v>912</v>
      </c>
      <c r="O90" s="62"/>
      <c r="P90" s="62"/>
      <c r="Q90" s="78"/>
      <c r="R90" s="78" t="s">
        <v>375</v>
      </c>
    </row>
    <row r="91" spans="1:18" ht="15.75">
      <c r="A91" s="90">
        <v>78</v>
      </c>
      <c r="B91" s="77" t="s">
        <v>91</v>
      </c>
      <c r="C91" s="76" t="s">
        <v>375</v>
      </c>
      <c r="D91" s="76"/>
      <c r="E91" s="77"/>
      <c r="F91" s="76"/>
      <c r="G91" s="76"/>
      <c r="H91" s="76"/>
      <c r="I91" s="76"/>
      <c r="J91" s="76"/>
      <c r="K91" s="76"/>
      <c r="L91" s="77" t="s">
        <v>536</v>
      </c>
      <c r="M91" s="76"/>
      <c r="N91" s="76"/>
      <c r="O91" s="76"/>
      <c r="P91" s="76"/>
      <c r="Q91" s="60"/>
      <c r="R91" s="60"/>
    </row>
    <row r="92" spans="1:18" ht="47.25">
      <c r="A92" s="83">
        <v>79</v>
      </c>
      <c r="B92" s="77" t="s">
        <v>92</v>
      </c>
      <c r="C92" s="76"/>
      <c r="D92" s="76" t="s">
        <v>375</v>
      </c>
      <c r="E92" s="77"/>
      <c r="F92" s="76"/>
      <c r="G92" s="76"/>
      <c r="H92" s="76"/>
      <c r="I92" s="76"/>
      <c r="J92" s="76"/>
      <c r="K92" s="76"/>
      <c r="L92" s="61" t="s">
        <v>604</v>
      </c>
      <c r="M92" s="76"/>
      <c r="N92" s="76"/>
      <c r="O92" s="76"/>
      <c r="P92" s="76"/>
      <c r="Q92" s="76"/>
      <c r="R92" s="60" t="s">
        <v>375</v>
      </c>
    </row>
    <row r="93" spans="1:18" ht="15.75">
      <c r="A93" s="90">
        <v>80</v>
      </c>
      <c r="B93" s="95" t="s">
        <v>93</v>
      </c>
      <c r="C93" s="72" t="s">
        <v>375</v>
      </c>
      <c r="D93" s="72"/>
      <c r="E93" s="83"/>
      <c r="F93" s="72"/>
      <c r="G93" s="72"/>
      <c r="H93" s="72"/>
      <c r="I93" s="72"/>
      <c r="J93" s="72"/>
      <c r="K93" s="72" t="s">
        <v>375</v>
      </c>
      <c r="L93" s="83"/>
      <c r="M93" s="72"/>
      <c r="N93" s="72"/>
      <c r="O93" s="72"/>
      <c r="P93" s="72"/>
      <c r="Q93" s="72"/>
      <c r="R93" s="72"/>
    </row>
    <row r="94" spans="1:18" ht="15.75">
      <c r="A94" s="90">
        <v>81</v>
      </c>
      <c r="B94" s="95" t="s">
        <v>94</v>
      </c>
      <c r="C94" s="72" t="s">
        <v>375</v>
      </c>
      <c r="D94" s="103"/>
      <c r="E94" s="95"/>
      <c r="F94" s="103"/>
      <c r="G94" s="103"/>
      <c r="H94" s="103"/>
      <c r="I94" s="103"/>
      <c r="J94" s="103"/>
      <c r="K94" s="72" t="s">
        <v>375</v>
      </c>
      <c r="L94" s="95"/>
      <c r="M94" s="103"/>
      <c r="N94" s="103"/>
      <c r="O94" s="103"/>
      <c r="P94" s="103"/>
      <c r="Q94" s="103"/>
      <c r="R94" s="76"/>
    </row>
    <row r="95" spans="1:18" ht="15.75">
      <c r="A95" s="90">
        <v>82</v>
      </c>
      <c r="B95" s="95" t="s">
        <v>95</v>
      </c>
      <c r="C95" s="103" t="s">
        <v>375</v>
      </c>
      <c r="D95" s="78"/>
      <c r="E95" s="82"/>
      <c r="F95" s="78"/>
      <c r="G95" s="78"/>
      <c r="H95" s="78"/>
      <c r="I95" s="78"/>
      <c r="J95" s="78"/>
      <c r="K95" s="78" t="s">
        <v>375</v>
      </c>
      <c r="L95" s="82"/>
      <c r="M95" s="78"/>
      <c r="N95" s="78"/>
      <c r="O95" s="78"/>
      <c r="P95" s="78"/>
      <c r="Q95" s="78"/>
      <c r="R95" s="78"/>
    </row>
    <row r="96" spans="1:18" ht="15.75">
      <c r="A96" s="90">
        <v>83</v>
      </c>
      <c r="B96" s="95" t="s">
        <v>96</v>
      </c>
      <c r="C96" s="103" t="s">
        <v>375</v>
      </c>
      <c r="D96" s="78"/>
      <c r="E96" s="82"/>
      <c r="F96" s="78"/>
      <c r="G96" s="78"/>
      <c r="H96" s="78"/>
      <c r="I96" s="78"/>
      <c r="J96" s="78"/>
      <c r="K96" s="78" t="s">
        <v>375</v>
      </c>
      <c r="L96" s="82"/>
      <c r="M96" s="78"/>
      <c r="N96" s="78"/>
      <c r="O96" s="78"/>
      <c r="P96" s="78"/>
      <c r="Q96" s="78"/>
      <c r="R96" s="78"/>
    </row>
    <row r="97" spans="1:18" ht="15.75">
      <c r="A97" s="313">
        <v>84</v>
      </c>
      <c r="B97" s="57" t="s">
        <v>97</v>
      </c>
      <c r="C97" s="38"/>
      <c r="D97" s="38"/>
      <c r="E97" s="150"/>
      <c r="F97" s="38"/>
      <c r="G97" s="38"/>
      <c r="H97" s="38"/>
      <c r="I97" s="38"/>
      <c r="J97" s="38"/>
      <c r="K97" s="38"/>
      <c r="L97" s="150"/>
      <c r="M97" s="38"/>
      <c r="N97" s="38"/>
      <c r="O97" s="38"/>
      <c r="P97" s="38"/>
      <c r="Q97" s="38"/>
      <c r="R97" s="38"/>
    </row>
    <row r="98" spans="1:18" ht="15.75">
      <c r="A98" s="90">
        <v>85</v>
      </c>
      <c r="B98" s="77" t="s">
        <v>98</v>
      </c>
      <c r="C98" s="231" t="s">
        <v>375</v>
      </c>
      <c r="D98" s="231"/>
      <c r="E98" s="239"/>
      <c r="F98" s="231"/>
      <c r="G98" s="231"/>
      <c r="H98" s="231"/>
      <c r="I98" s="231"/>
      <c r="J98" s="231"/>
      <c r="K98" s="231" t="s">
        <v>375</v>
      </c>
      <c r="L98" s="239"/>
      <c r="M98" s="231"/>
      <c r="N98" s="231"/>
      <c r="O98" s="231"/>
      <c r="P98" s="231"/>
      <c r="Q98" s="231"/>
      <c r="R98" s="231"/>
    </row>
    <row r="103" spans="1:18">
      <c r="A103" s="20"/>
      <c r="B103" s="610"/>
      <c r="C103" s="610"/>
      <c r="D103" s="610"/>
      <c r="E103" s="610"/>
      <c r="F103" s="610"/>
      <c r="G103" s="610"/>
      <c r="H103" s="610"/>
    </row>
    <row r="104" spans="1:18">
      <c r="A104" s="10"/>
      <c r="B104" s="11"/>
    </row>
  </sheetData>
  <autoFilter ref="A13:R98"/>
  <mergeCells count="32">
    <mergeCell ref="L7:P7"/>
    <mergeCell ref="B103:H103"/>
    <mergeCell ref="E8:J8"/>
    <mergeCell ref="L8:L12"/>
    <mergeCell ref="M8:P8"/>
    <mergeCell ref="E9:E12"/>
    <mergeCell ref="F9:F12"/>
    <mergeCell ref="G9:H9"/>
    <mergeCell ref="I9:J9"/>
    <mergeCell ref="M9:N11"/>
    <mergeCell ref="O9:P11"/>
    <mergeCell ref="G10:G12"/>
    <mergeCell ref="H10:H12"/>
    <mergeCell ref="I10:I12"/>
    <mergeCell ref="J10:J12"/>
    <mergeCell ref="D8:D12"/>
    <mergeCell ref="A1:R1"/>
    <mergeCell ref="A2:A12"/>
    <mergeCell ref="B2:B12"/>
    <mergeCell ref="C2:R2"/>
    <mergeCell ref="C3:R3"/>
    <mergeCell ref="C4:R4"/>
    <mergeCell ref="C5:J5"/>
    <mergeCell ref="K5:R5"/>
    <mergeCell ref="C6:C12"/>
    <mergeCell ref="D6:J6"/>
    <mergeCell ref="K6:K12"/>
    <mergeCell ref="L6:R6"/>
    <mergeCell ref="D7:J7"/>
    <mergeCell ref="R10:R12"/>
    <mergeCell ref="Q10:Q12"/>
    <mergeCell ref="Q7:R9"/>
  </mergeCells>
  <pageMargins left="0.7" right="0.7" top="0.75" bottom="0.75" header="0.3" footer="0.3"/>
  <pageSetup paperSize="9" firstPageNumber="21474836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zoomScale="60" zoomScaleNormal="60" workbookViewId="0">
      <pane xSplit="9" ySplit="11" topLeftCell="J12" activePane="bottomRight" state="frozen"/>
      <selection pane="topRight" activeCell="J1" sqref="J1"/>
      <selection pane="bottomLeft" activeCell="A12" sqref="A12"/>
      <selection pane="bottomRight" activeCell="K10" sqref="K10:L10"/>
    </sheetView>
  </sheetViews>
  <sheetFormatPr defaultRowHeight="15"/>
  <cols>
    <col min="1" max="1" width="5.42578125" customWidth="1"/>
    <col min="2" max="2" width="44.7109375" customWidth="1"/>
    <col min="3" max="3" width="8.140625" style="12" customWidth="1"/>
    <col min="4" max="4" width="7.5703125" style="12" customWidth="1"/>
    <col min="5" max="5" width="77.85546875" customWidth="1"/>
    <col min="6" max="6" width="11.85546875" style="12" customWidth="1"/>
    <col min="7" max="7" width="21.28515625" style="12" customWidth="1"/>
    <col min="8" max="8" width="23.7109375" style="12" customWidth="1"/>
    <col min="9" max="9" width="15.7109375" style="12" customWidth="1"/>
    <col min="10" max="10" width="70.7109375" customWidth="1"/>
    <col min="11" max="11" width="31.28515625" style="12" customWidth="1"/>
    <col min="12" max="12" width="29.140625" style="12" customWidth="1"/>
    <col min="13" max="13" width="16.42578125" style="12" customWidth="1"/>
    <col min="14" max="14" width="20.140625" style="12" customWidth="1"/>
  </cols>
  <sheetData>
    <row r="1" spans="1:14" ht="18.75">
      <c r="A1" s="612" t="s">
        <v>0</v>
      </c>
      <c r="B1" s="613"/>
      <c r="C1" s="613"/>
      <c r="D1" s="613"/>
      <c r="E1" s="613"/>
      <c r="F1" s="613"/>
      <c r="G1" s="613"/>
      <c r="H1" s="613"/>
      <c r="I1" s="613"/>
      <c r="J1" s="613"/>
      <c r="K1" s="613"/>
      <c r="L1" s="613"/>
      <c r="M1" s="613"/>
      <c r="N1" s="613"/>
    </row>
    <row r="2" spans="1:14" ht="15.75" customHeight="1">
      <c r="A2" s="628" t="s">
        <v>1</v>
      </c>
      <c r="B2" s="628" t="s">
        <v>2</v>
      </c>
      <c r="C2" s="629" t="s">
        <v>127</v>
      </c>
      <c r="D2" s="629"/>
      <c r="E2" s="629"/>
      <c r="F2" s="629"/>
      <c r="G2" s="629"/>
      <c r="H2" s="629"/>
      <c r="I2" s="629"/>
      <c r="J2" s="629"/>
      <c r="K2" s="629"/>
      <c r="L2" s="629"/>
      <c r="M2" s="629"/>
      <c r="N2" s="629"/>
    </row>
    <row r="3" spans="1:14" ht="18.75" customHeight="1">
      <c r="A3" s="628"/>
      <c r="B3" s="628"/>
      <c r="C3" s="630" t="s">
        <v>1329</v>
      </c>
      <c r="D3" s="630"/>
      <c r="E3" s="630"/>
      <c r="F3" s="630"/>
      <c r="G3" s="630"/>
      <c r="H3" s="630"/>
      <c r="I3" s="630"/>
      <c r="J3" s="630"/>
      <c r="K3" s="630"/>
      <c r="L3" s="630"/>
      <c r="M3" s="630"/>
      <c r="N3" s="630"/>
    </row>
    <row r="4" spans="1:14" ht="19.5" customHeight="1">
      <c r="A4" s="628"/>
      <c r="B4" s="628"/>
      <c r="C4" s="631" t="s">
        <v>146</v>
      </c>
      <c r="D4" s="631"/>
      <c r="E4" s="631"/>
      <c r="F4" s="631"/>
      <c r="G4" s="631"/>
      <c r="H4" s="631"/>
      <c r="I4" s="631"/>
      <c r="J4" s="631"/>
      <c r="K4" s="631"/>
      <c r="L4" s="631"/>
      <c r="M4" s="631"/>
      <c r="N4" s="631"/>
    </row>
    <row r="5" spans="1:14" ht="15" customHeight="1">
      <c r="A5" s="628"/>
      <c r="B5" s="628"/>
      <c r="C5" s="632" t="s">
        <v>111</v>
      </c>
      <c r="D5" s="633"/>
      <c r="E5" s="633"/>
      <c r="F5" s="633"/>
      <c r="G5" s="633"/>
      <c r="H5" s="634"/>
      <c r="I5" s="635" t="s">
        <v>7</v>
      </c>
      <c r="J5" s="635"/>
      <c r="K5" s="635"/>
      <c r="L5" s="635"/>
      <c r="M5" s="635"/>
      <c r="N5" s="635"/>
    </row>
    <row r="6" spans="1:14" ht="18.75" customHeight="1">
      <c r="A6" s="628"/>
      <c r="B6" s="628"/>
      <c r="C6" s="636" t="s">
        <v>8</v>
      </c>
      <c r="D6" s="637" t="s">
        <v>9</v>
      </c>
      <c r="E6" s="638"/>
      <c r="F6" s="638"/>
      <c r="G6" s="638"/>
      <c r="H6" s="638"/>
      <c r="I6" s="599" t="s">
        <v>8</v>
      </c>
      <c r="J6" s="609" t="s">
        <v>9</v>
      </c>
      <c r="K6" s="609"/>
      <c r="L6" s="609"/>
      <c r="M6" s="609"/>
      <c r="N6" s="609"/>
    </row>
    <row r="7" spans="1:14" ht="19.5" customHeight="1">
      <c r="A7" s="628"/>
      <c r="B7" s="628"/>
      <c r="C7" s="636"/>
      <c r="D7" s="639" t="s">
        <v>115</v>
      </c>
      <c r="E7" s="639"/>
      <c r="F7" s="639"/>
      <c r="G7" s="639"/>
      <c r="H7" s="632"/>
      <c r="I7" s="599"/>
      <c r="J7" s="599" t="s">
        <v>147</v>
      </c>
      <c r="K7" s="599"/>
      <c r="L7" s="599"/>
      <c r="M7" s="599" t="s">
        <v>148</v>
      </c>
      <c r="N7" s="599"/>
    </row>
    <row r="8" spans="1:14" ht="15.75" customHeight="1">
      <c r="A8" s="628"/>
      <c r="B8" s="628"/>
      <c r="C8" s="636"/>
      <c r="D8" s="636" t="s">
        <v>8</v>
      </c>
      <c r="E8" s="639" t="s">
        <v>9</v>
      </c>
      <c r="F8" s="639"/>
      <c r="G8" s="639"/>
      <c r="H8" s="632"/>
      <c r="I8" s="599"/>
      <c r="J8" s="599"/>
      <c r="K8" s="599"/>
      <c r="L8" s="599"/>
      <c r="M8" s="599"/>
      <c r="N8" s="599"/>
    </row>
    <row r="9" spans="1:14" ht="72" customHeight="1">
      <c r="A9" s="628"/>
      <c r="B9" s="628"/>
      <c r="C9" s="636"/>
      <c r="D9" s="636"/>
      <c r="E9" s="640" t="s">
        <v>116</v>
      </c>
      <c r="F9" s="640" t="s">
        <v>117</v>
      </c>
      <c r="G9" s="640" t="s">
        <v>149</v>
      </c>
      <c r="H9" s="641" t="s">
        <v>150</v>
      </c>
      <c r="I9" s="599"/>
      <c r="J9" s="599"/>
      <c r="K9" s="599"/>
      <c r="L9" s="599"/>
      <c r="M9" s="599"/>
      <c r="N9" s="599"/>
    </row>
    <row r="10" spans="1:14" ht="25.5" customHeight="1">
      <c r="A10" s="628"/>
      <c r="B10" s="628"/>
      <c r="C10" s="636"/>
      <c r="D10" s="636"/>
      <c r="E10" s="640"/>
      <c r="F10" s="640"/>
      <c r="G10" s="640"/>
      <c r="H10" s="641"/>
      <c r="I10" s="599"/>
      <c r="J10" s="599" t="s">
        <v>138</v>
      </c>
      <c r="K10" s="609" t="s">
        <v>9</v>
      </c>
      <c r="L10" s="609"/>
      <c r="M10" s="611" t="s">
        <v>8</v>
      </c>
      <c r="N10" s="611" t="s">
        <v>9</v>
      </c>
    </row>
    <row r="11" spans="1:14" ht="75.75" customHeight="1">
      <c r="A11" s="628"/>
      <c r="B11" s="628"/>
      <c r="C11" s="636"/>
      <c r="D11" s="636"/>
      <c r="E11" s="640"/>
      <c r="F11" s="640"/>
      <c r="G11" s="640"/>
      <c r="H11" s="641"/>
      <c r="I11" s="599"/>
      <c r="J11" s="599"/>
      <c r="K11" s="191" t="s">
        <v>151</v>
      </c>
      <c r="L11" s="192" t="s">
        <v>152</v>
      </c>
      <c r="M11" s="611"/>
      <c r="N11" s="611"/>
    </row>
    <row r="12" spans="1:14" ht="15.75">
      <c r="A12" s="193">
        <v>1</v>
      </c>
      <c r="B12" s="193">
        <v>2</v>
      </c>
      <c r="C12" s="193">
        <v>3</v>
      </c>
      <c r="D12" s="193">
        <v>4</v>
      </c>
      <c r="E12" s="193">
        <v>5</v>
      </c>
      <c r="F12" s="193">
        <v>6</v>
      </c>
      <c r="G12" s="193">
        <v>7</v>
      </c>
      <c r="H12" s="318">
        <v>8</v>
      </c>
      <c r="I12" s="193">
        <v>9</v>
      </c>
      <c r="J12" s="193">
        <v>10</v>
      </c>
      <c r="K12" s="193">
        <v>11</v>
      </c>
      <c r="L12" s="319">
        <v>12</v>
      </c>
      <c r="M12" s="193">
        <v>13</v>
      </c>
      <c r="N12" s="193">
        <v>14</v>
      </c>
    </row>
    <row r="13" spans="1:14" ht="15.75">
      <c r="A13" s="194">
        <v>1</v>
      </c>
      <c r="B13" s="57" t="s">
        <v>13</v>
      </c>
      <c r="C13" s="33"/>
      <c r="D13" s="33"/>
      <c r="E13" s="57"/>
      <c r="F13" s="33"/>
      <c r="G13" s="33"/>
      <c r="H13" s="38"/>
      <c r="I13" s="38"/>
      <c r="J13" s="196"/>
      <c r="K13" s="38"/>
      <c r="L13" s="38"/>
      <c r="M13" s="38"/>
      <c r="N13" s="38"/>
    </row>
    <row r="14" spans="1:14" ht="15.75">
      <c r="A14" s="72">
        <v>2</v>
      </c>
      <c r="B14" s="77" t="s">
        <v>14</v>
      </c>
      <c r="C14" s="76" t="s">
        <v>375</v>
      </c>
      <c r="D14" s="76"/>
      <c r="E14" s="77"/>
      <c r="F14" s="76"/>
      <c r="G14" s="76"/>
      <c r="H14" s="78"/>
      <c r="I14" s="76" t="s">
        <v>375</v>
      </c>
      <c r="J14" s="79"/>
      <c r="K14" s="78"/>
      <c r="L14" s="78"/>
      <c r="M14" s="78"/>
      <c r="N14" s="78"/>
    </row>
    <row r="15" spans="1:14" ht="15.75">
      <c r="A15" s="72">
        <v>3</v>
      </c>
      <c r="B15" s="77" t="s">
        <v>15</v>
      </c>
      <c r="C15" s="76" t="s">
        <v>375</v>
      </c>
      <c r="D15" s="76"/>
      <c r="E15" s="77"/>
      <c r="F15" s="76"/>
      <c r="G15" s="76"/>
      <c r="H15" s="78"/>
      <c r="I15" s="76" t="s">
        <v>375</v>
      </c>
      <c r="J15" s="79"/>
      <c r="K15" s="78"/>
      <c r="L15" s="78"/>
      <c r="M15" s="76"/>
      <c r="N15" s="78"/>
    </row>
    <row r="16" spans="1:14" ht="15.75">
      <c r="A16" s="76">
        <v>4</v>
      </c>
      <c r="B16" s="77" t="s">
        <v>16</v>
      </c>
      <c r="C16" s="60"/>
      <c r="D16" s="60"/>
      <c r="E16" s="61"/>
      <c r="F16" s="60"/>
      <c r="G16" s="60"/>
      <c r="H16" s="60"/>
      <c r="I16" s="60"/>
      <c r="J16" s="61"/>
      <c r="K16" s="60"/>
      <c r="L16" s="60"/>
      <c r="M16" s="60"/>
      <c r="N16" s="60"/>
    </row>
    <row r="17" spans="1:14" ht="15.75">
      <c r="A17" s="72">
        <v>5</v>
      </c>
      <c r="B17" s="77" t="s">
        <v>17</v>
      </c>
      <c r="C17" s="76"/>
      <c r="D17" s="76"/>
      <c r="E17" s="320"/>
      <c r="F17" s="76" t="s">
        <v>566</v>
      </c>
      <c r="G17" s="76">
        <v>6</v>
      </c>
      <c r="H17" s="76">
        <v>6</v>
      </c>
      <c r="I17" s="76"/>
      <c r="J17" s="76"/>
      <c r="K17" s="76">
        <v>12</v>
      </c>
      <c r="L17" s="76">
        <v>6</v>
      </c>
      <c r="M17" s="76"/>
      <c r="N17" s="76" t="s">
        <v>375</v>
      </c>
    </row>
    <row r="18" spans="1:14" ht="63">
      <c r="A18" s="72">
        <v>6</v>
      </c>
      <c r="B18" s="77" t="s">
        <v>18</v>
      </c>
      <c r="C18" s="76"/>
      <c r="D18" s="76"/>
      <c r="E18" s="77" t="s">
        <v>1325</v>
      </c>
      <c r="F18" s="60"/>
      <c r="G18" s="60"/>
      <c r="H18" s="60"/>
      <c r="I18" s="76"/>
      <c r="J18" s="77"/>
      <c r="K18" s="60"/>
      <c r="L18" s="76">
        <v>5</v>
      </c>
      <c r="M18" s="76"/>
      <c r="N18" s="76" t="s">
        <v>375</v>
      </c>
    </row>
    <row r="19" spans="1:14" ht="15.75">
      <c r="A19" s="72">
        <v>7</v>
      </c>
      <c r="B19" s="77" t="s">
        <v>19</v>
      </c>
      <c r="C19" s="76" t="s">
        <v>375</v>
      </c>
      <c r="D19" s="77"/>
      <c r="E19" s="77"/>
      <c r="F19" s="77"/>
      <c r="G19" s="77"/>
      <c r="H19" s="78"/>
      <c r="I19" s="76" t="s">
        <v>375</v>
      </c>
      <c r="J19" s="77"/>
      <c r="K19" s="78"/>
      <c r="L19" s="78"/>
      <c r="M19" s="78"/>
      <c r="N19" s="78"/>
    </row>
    <row r="20" spans="1:14" ht="15.75">
      <c r="A20" s="194">
        <v>8</v>
      </c>
      <c r="B20" s="57" t="s">
        <v>20</v>
      </c>
      <c r="C20" s="33"/>
      <c r="D20" s="33"/>
      <c r="E20" s="57"/>
      <c r="F20" s="33"/>
      <c r="G20" s="33"/>
      <c r="H20" s="38"/>
      <c r="I20" s="38"/>
      <c r="J20" s="196"/>
      <c r="K20" s="38"/>
      <c r="L20" s="38"/>
      <c r="M20" s="38"/>
      <c r="N20" s="38"/>
    </row>
    <row r="21" spans="1:14" ht="15.75">
      <c r="A21" s="194">
        <v>9</v>
      </c>
      <c r="B21" s="57" t="s">
        <v>21</v>
      </c>
      <c r="C21" s="33"/>
      <c r="D21" s="33"/>
      <c r="E21" s="57"/>
      <c r="F21" s="33"/>
      <c r="G21" s="33"/>
      <c r="H21" s="38"/>
      <c r="I21" s="38"/>
      <c r="J21" s="196"/>
      <c r="K21" s="38"/>
      <c r="L21" s="38"/>
      <c r="M21" s="38"/>
      <c r="N21" s="38"/>
    </row>
    <row r="22" spans="1:14" ht="15.75">
      <c r="A22" s="72">
        <v>10</v>
      </c>
      <c r="B22" s="77" t="s">
        <v>22</v>
      </c>
      <c r="C22" s="76"/>
      <c r="D22" s="76" t="s">
        <v>375</v>
      </c>
      <c r="E22" s="77"/>
      <c r="F22" s="76"/>
      <c r="G22" s="76"/>
      <c r="H22" s="78"/>
      <c r="I22" s="78" t="s">
        <v>375</v>
      </c>
      <c r="J22" s="76"/>
      <c r="K22" s="78"/>
      <c r="L22" s="78"/>
      <c r="M22" s="78"/>
      <c r="N22" s="78"/>
    </row>
    <row r="23" spans="1:14" ht="15.75">
      <c r="A23" s="72">
        <v>11</v>
      </c>
      <c r="B23" s="77" t="s">
        <v>23</v>
      </c>
      <c r="C23" s="76" t="s">
        <v>375</v>
      </c>
      <c r="D23" s="76"/>
      <c r="E23" s="77"/>
      <c r="F23" s="76" t="s">
        <v>594</v>
      </c>
      <c r="G23" s="76"/>
      <c r="H23" s="78"/>
      <c r="I23" s="62"/>
      <c r="J23" s="197"/>
      <c r="K23" s="62"/>
      <c r="L23" s="62"/>
      <c r="M23" s="62"/>
      <c r="N23" s="62"/>
    </row>
    <row r="24" spans="1:14" ht="15.75">
      <c r="A24" s="194">
        <v>12</v>
      </c>
      <c r="B24" s="57" t="s">
        <v>24</v>
      </c>
      <c r="C24" s="33"/>
      <c r="D24" s="33"/>
      <c r="E24" s="57"/>
      <c r="F24" s="33"/>
      <c r="G24" s="33"/>
      <c r="H24" s="38"/>
      <c r="I24" s="38"/>
      <c r="J24" s="196"/>
      <c r="K24" s="38"/>
      <c r="L24" s="38"/>
      <c r="M24" s="38"/>
      <c r="N24" s="38"/>
    </row>
    <row r="25" spans="1:14" ht="47.25">
      <c r="A25" s="72">
        <v>13</v>
      </c>
      <c r="B25" s="77" t="s">
        <v>25</v>
      </c>
      <c r="C25" s="77"/>
      <c r="D25" s="77"/>
      <c r="E25" s="77" t="s">
        <v>1326</v>
      </c>
      <c r="F25" s="76" t="s">
        <v>361</v>
      </c>
      <c r="G25" s="76">
        <v>2</v>
      </c>
      <c r="H25" s="76">
        <v>2</v>
      </c>
      <c r="I25" s="76"/>
      <c r="J25" s="76"/>
      <c r="K25" s="76">
        <v>1</v>
      </c>
      <c r="L25" s="76">
        <v>2</v>
      </c>
      <c r="M25" s="76" t="s">
        <v>375</v>
      </c>
      <c r="N25" s="76"/>
    </row>
    <row r="26" spans="1:14" ht="15.75">
      <c r="A26" s="194">
        <v>14</v>
      </c>
      <c r="B26" s="57" t="s">
        <v>26</v>
      </c>
      <c r="C26" s="33"/>
      <c r="D26" s="33"/>
      <c r="E26" s="57"/>
      <c r="F26" s="33"/>
      <c r="G26" s="33"/>
      <c r="H26" s="38"/>
      <c r="I26" s="38"/>
      <c r="J26" s="196"/>
      <c r="K26" s="38"/>
      <c r="L26" s="38"/>
      <c r="M26" s="38"/>
      <c r="N26" s="38"/>
    </row>
    <row r="27" spans="1:14" ht="154.5" customHeight="1">
      <c r="A27" s="72">
        <v>15</v>
      </c>
      <c r="B27" s="77" t="s">
        <v>27</v>
      </c>
      <c r="C27" s="60" t="s">
        <v>375</v>
      </c>
      <c r="D27" s="162"/>
      <c r="E27" s="77"/>
      <c r="F27" s="77"/>
      <c r="G27" s="77"/>
      <c r="H27" s="77"/>
      <c r="I27" s="60" t="s">
        <v>375</v>
      </c>
      <c r="J27" s="77"/>
      <c r="K27" s="77"/>
      <c r="L27" s="77"/>
      <c r="M27" s="77"/>
      <c r="N27" s="61" t="s">
        <v>1004</v>
      </c>
    </row>
    <row r="28" spans="1:14" ht="15.75">
      <c r="A28" s="72">
        <v>16</v>
      </c>
      <c r="B28" s="77" t="s">
        <v>28</v>
      </c>
      <c r="C28" s="77"/>
      <c r="D28" s="76" t="s">
        <v>375</v>
      </c>
      <c r="E28" s="77"/>
      <c r="F28" s="77"/>
      <c r="G28" s="77"/>
      <c r="H28" s="77"/>
      <c r="I28" s="76" t="s">
        <v>375</v>
      </c>
      <c r="J28" s="77"/>
      <c r="K28" s="77"/>
      <c r="L28" s="77"/>
      <c r="M28" s="77"/>
      <c r="N28" s="77"/>
    </row>
    <row r="29" spans="1:14" ht="15.75">
      <c r="A29" s="194">
        <v>17</v>
      </c>
      <c r="B29" s="57" t="s">
        <v>29</v>
      </c>
      <c r="C29" s="33"/>
      <c r="D29" s="33"/>
      <c r="E29" s="57"/>
      <c r="F29" s="33"/>
      <c r="G29" s="33"/>
      <c r="H29" s="38"/>
      <c r="I29" s="38"/>
      <c r="J29" s="196"/>
      <c r="K29" s="38"/>
      <c r="L29" s="38"/>
      <c r="M29" s="38"/>
      <c r="N29" s="38"/>
    </row>
    <row r="30" spans="1:14" ht="15.75">
      <c r="A30" s="194">
        <v>18</v>
      </c>
      <c r="B30" s="57" t="s">
        <v>30</v>
      </c>
      <c r="C30" s="33"/>
      <c r="D30" s="33"/>
      <c r="E30" s="57"/>
      <c r="F30" s="33"/>
      <c r="G30" s="33"/>
      <c r="H30" s="194"/>
      <c r="I30" s="194"/>
      <c r="J30" s="49"/>
      <c r="K30" s="194"/>
      <c r="L30" s="194"/>
      <c r="M30" s="194"/>
      <c r="N30" s="194"/>
    </row>
    <row r="31" spans="1:14" ht="15.75">
      <c r="A31" s="72">
        <v>19</v>
      </c>
      <c r="B31" s="77" t="s">
        <v>31</v>
      </c>
      <c r="C31" s="76" t="s">
        <v>375</v>
      </c>
      <c r="D31" s="76"/>
      <c r="E31" s="76"/>
      <c r="F31" s="76"/>
      <c r="G31" s="76"/>
      <c r="H31" s="76"/>
      <c r="I31" s="76" t="s">
        <v>375</v>
      </c>
      <c r="J31" s="76"/>
      <c r="K31" s="76"/>
      <c r="L31" s="76"/>
      <c r="M31" s="76"/>
      <c r="N31" s="76"/>
    </row>
    <row r="32" spans="1:14" ht="163.5" customHeight="1">
      <c r="A32" s="72">
        <v>20</v>
      </c>
      <c r="B32" s="77" t="s">
        <v>32</v>
      </c>
      <c r="C32" s="76"/>
      <c r="D32" s="77"/>
      <c r="E32" s="77" t="s">
        <v>1005</v>
      </c>
      <c r="F32" s="76" t="s">
        <v>1006</v>
      </c>
      <c r="G32" s="77" t="s">
        <v>1007</v>
      </c>
      <c r="H32" s="77" t="s">
        <v>1008</v>
      </c>
      <c r="I32" s="77"/>
      <c r="J32" s="77" t="s">
        <v>1327</v>
      </c>
      <c r="K32" s="77"/>
      <c r="L32" s="77"/>
      <c r="M32" s="61"/>
      <c r="N32" s="61"/>
    </row>
    <row r="33" spans="1:14" ht="63">
      <c r="A33" s="72">
        <v>21</v>
      </c>
      <c r="B33" s="77" t="s">
        <v>33</v>
      </c>
      <c r="C33" s="76"/>
      <c r="D33" s="76"/>
      <c r="E33" s="308" t="s">
        <v>1002</v>
      </c>
      <c r="F33" s="204" t="s">
        <v>253</v>
      </c>
      <c r="G33" s="60"/>
      <c r="H33" s="62"/>
      <c r="I33" s="78" t="s">
        <v>375</v>
      </c>
      <c r="J33" s="78"/>
      <c r="K33" s="78"/>
      <c r="L33" s="78"/>
      <c r="M33" s="78"/>
      <c r="N33" s="78"/>
    </row>
    <row r="34" spans="1:14" ht="15.75">
      <c r="A34" s="72">
        <v>22</v>
      </c>
      <c r="B34" s="77" t="s">
        <v>34</v>
      </c>
      <c r="C34" s="76" t="s">
        <v>375</v>
      </c>
      <c r="D34" s="76"/>
      <c r="E34" s="77"/>
      <c r="F34" s="76"/>
      <c r="G34" s="76"/>
      <c r="H34" s="78"/>
      <c r="I34" s="76" t="s">
        <v>375</v>
      </c>
      <c r="J34" s="79"/>
      <c r="K34" s="78"/>
      <c r="L34" s="78"/>
      <c r="M34" s="78"/>
      <c r="N34" s="78"/>
    </row>
    <row r="35" spans="1:14" ht="15.75">
      <c r="A35" s="72">
        <v>23</v>
      </c>
      <c r="B35" s="77" t="s">
        <v>35</v>
      </c>
      <c r="C35" s="76" t="s">
        <v>375</v>
      </c>
      <c r="D35" s="76"/>
      <c r="E35" s="77"/>
      <c r="F35" s="76"/>
      <c r="G35" s="76"/>
      <c r="H35" s="78"/>
      <c r="I35" s="76" t="s">
        <v>375</v>
      </c>
      <c r="J35" s="79"/>
      <c r="K35" s="78"/>
      <c r="L35" s="78"/>
      <c r="M35" s="78"/>
      <c r="N35" s="78"/>
    </row>
    <row r="36" spans="1:14" ht="31.5">
      <c r="A36" s="76">
        <v>24</v>
      </c>
      <c r="B36" s="77" t="s">
        <v>37</v>
      </c>
      <c r="C36" s="76"/>
      <c r="D36" s="76"/>
      <c r="E36" s="77" t="s">
        <v>1003</v>
      </c>
      <c r="F36" s="76" t="s">
        <v>253</v>
      </c>
      <c r="G36" s="60"/>
      <c r="H36" s="76">
        <v>40</v>
      </c>
      <c r="I36" s="76"/>
      <c r="J36" s="61" t="s">
        <v>124</v>
      </c>
      <c r="K36" s="76"/>
      <c r="L36" s="76"/>
      <c r="M36" s="166"/>
      <c r="N36" s="60" t="s">
        <v>375</v>
      </c>
    </row>
    <row r="37" spans="1:14" ht="15.75">
      <c r="A37" s="72">
        <v>25</v>
      </c>
      <c r="B37" s="77" t="s">
        <v>38</v>
      </c>
      <c r="C37" s="76"/>
      <c r="D37" s="76" t="s">
        <v>375</v>
      </c>
      <c r="E37" s="76"/>
      <c r="F37" s="76"/>
      <c r="G37" s="76"/>
      <c r="H37" s="76"/>
      <c r="I37" s="76"/>
      <c r="J37" s="76"/>
      <c r="K37" s="76">
        <v>3</v>
      </c>
      <c r="L37" s="76">
        <v>0</v>
      </c>
      <c r="M37" s="76" t="s">
        <v>375</v>
      </c>
      <c r="N37" s="76"/>
    </row>
    <row r="38" spans="1:14" ht="15.75">
      <c r="A38" s="72">
        <v>26</v>
      </c>
      <c r="B38" s="77" t="s">
        <v>39</v>
      </c>
      <c r="C38" s="76" t="s">
        <v>375</v>
      </c>
      <c r="D38" s="76"/>
      <c r="E38" s="77"/>
      <c r="F38" s="76"/>
      <c r="G38" s="76"/>
      <c r="H38" s="78"/>
      <c r="I38" s="62"/>
      <c r="J38" s="197"/>
      <c r="K38" s="62"/>
      <c r="L38" s="62"/>
      <c r="M38" s="62"/>
      <c r="N38" s="62"/>
    </row>
    <row r="39" spans="1:14" ht="15.75">
      <c r="A39" s="54">
        <v>27</v>
      </c>
      <c r="B39" s="61" t="s">
        <v>40</v>
      </c>
      <c r="C39" s="60"/>
      <c r="D39" s="60"/>
      <c r="E39" s="61"/>
      <c r="F39" s="60"/>
      <c r="G39" s="60"/>
      <c r="H39" s="62"/>
      <c r="I39" s="62"/>
      <c r="J39" s="197"/>
      <c r="K39" s="62"/>
      <c r="L39" s="62"/>
      <c r="M39" s="62"/>
      <c r="N39" s="62"/>
    </row>
    <row r="40" spans="1:14" ht="15.75">
      <c r="A40" s="54">
        <v>28</v>
      </c>
      <c r="B40" s="61" t="s">
        <v>41</v>
      </c>
      <c r="C40" s="60"/>
      <c r="D40" s="60"/>
      <c r="E40" s="61"/>
      <c r="F40" s="60"/>
      <c r="G40" s="60"/>
      <c r="H40" s="62"/>
      <c r="I40" s="62"/>
      <c r="J40" s="197"/>
      <c r="K40" s="62"/>
      <c r="L40" s="62"/>
      <c r="M40" s="62"/>
      <c r="N40" s="62"/>
    </row>
    <row r="41" spans="1:14" ht="15.75">
      <c r="A41" s="72">
        <v>29</v>
      </c>
      <c r="B41" s="77" t="s">
        <v>42</v>
      </c>
      <c r="C41" s="76" t="s">
        <v>375</v>
      </c>
      <c r="D41" s="76"/>
      <c r="E41" s="76"/>
      <c r="F41" s="76"/>
      <c r="G41" s="76"/>
      <c r="H41" s="76"/>
      <c r="I41" s="76"/>
      <c r="J41" s="76"/>
      <c r="K41" s="76">
        <v>90</v>
      </c>
      <c r="L41" s="76">
        <v>66</v>
      </c>
      <c r="M41" s="76" t="s">
        <v>375</v>
      </c>
      <c r="N41" s="76"/>
    </row>
    <row r="42" spans="1:14" ht="15.75">
      <c r="A42" s="72">
        <v>30</v>
      </c>
      <c r="B42" s="77" t="s">
        <v>43</v>
      </c>
      <c r="C42" s="76" t="s">
        <v>375</v>
      </c>
      <c r="D42" s="76"/>
      <c r="E42" s="77"/>
      <c r="F42" s="76"/>
      <c r="G42" s="76"/>
      <c r="H42" s="76"/>
      <c r="I42" s="76" t="s">
        <v>375</v>
      </c>
      <c r="J42" s="76"/>
      <c r="K42" s="76"/>
      <c r="L42" s="76"/>
      <c r="M42" s="76"/>
      <c r="N42" s="76"/>
    </row>
    <row r="43" spans="1:14" ht="15.75">
      <c r="A43" s="72">
        <v>31</v>
      </c>
      <c r="B43" s="77" t="s">
        <v>44</v>
      </c>
      <c r="C43" s="76" t="s">
        <v>375</v>
      </c>
      <c r="D43" s="76"/>
      <c r="E43" s="77"/>
      <c r="F43" s="76"/>
      <c r="G43" s="76"/>
      <c r="H43" s="78"/>
      <c r="I43" s="76" t="s">
        <v>375</v>
      </c>
      <c r="J43" s="79"/>
      <c r="K43" s="78"/>
      <c r="L43" s="78"/>
      <c r="M43" s="78"/>
      <c r="N43" s="78"/>
    </row>
    <row r="44" spans="1:14" ht="15.75">
      <c r="A44" s="194">
        <v>32</v>
      </c>
      <c r="B44" s="57" t="s">
        <v>45</v>
      </c>
      <c r="C44" s="33"/>
      <c r="D44" s="33"/>
      <c r="E44" s="57"/>
      <c r="F44" s="33"/>
      <c r="G44" s="33"/>
      <c r="H44" s="38"/>
      <c r="I44" s="38"/>
      <c r="J44" s="196"/>
      <c r="K44" s="38"/>
      <c r="L44" s="38"/>
      <c r="M44" s="38"/>
      <c r="N44" s="38"/>
    </row>
    <row r="45" spans="1:14" ht="15.75">
      <c r="A45" s="72">
        <v>33</v>
      </c>
      <c r="B45" s="77" t="s">
        <v>46</v>
      </c>
      <c r="C45" s="76"/>
      <c r="D45" s="76" t="s">
        <v>375</v>
      </c>
      <c r="E45" s="77"/>
      <c r="F45" s="76"/>
      <c r="G45" s="76"/>
      <c r="H45" s="78"/>
      <c r="I45" s="76" t="s">
        <v>375</v>
      </c>
      <c r="J45" s="79"/>
      <c r="K45" s="78"/>
      <c r="L45" s="78"/>
      <c r="M45" s="78"/>
      <c r="N45" s="78"/>
    </row>
    <row r="46" spans="1:14" ht="94.5">
      <c r="A46" s="72">
        <v>34</v>
      </c>
      <c r="B46" s="77" t="s">
        <v>47</v>
      </c>
      <c r="C46" s="76"/>
      <c r="D46" s="76"/>
      <c r="E46" s="77" t="s">
        <v>1328</v>
      </c>
      <c r="F46" s="60"/>
      <c r="G46" s="60"/>
      <c r="H46" s="203"/>
      <c r="I46" s="60" t="s">
        <v>1009</v>
      </c>
      <c r="J46" s="76"/>
      <c r="K46" s="76"/>
      <c r="L46" s="76">
        <v>3</v>
      </c>
      <c r="M46" s="60"/>
      <c r="N46" s="60"/>
    </row>
    <row r="47" spans="1:14" ht="15.75">
      <c r="A47" s="72">
        <v>35</v>
      </c>
      <c r="B47" s="77" t="s">
        <v>48</v>
      </c>
      <c r="C47" s="76"/>
      <c r="D47" s="76" t="s">
        <v>375</v>
      </c>
      <c r="E47" s="76"/>
      <c r="F47" s="76"/>
      <c r="G47" s="76"/>
      <c r="H47" s="78"/>
      <c r="I47" s="78"/>
      <c r="J47" s="78"/>
      <c r="K47" s="314">
        <v>8</v>
      </c>
      <c r="L47" s="315"/>
      <c r="M47" s="314" t="s">
        <v>375</v>
      </c>
      <c r="N47" s="78"/>
    </row>
    <row r="48" spans="1:14" ht="15.75">
      <c r="A48" s="194">
        <v>36</v>
      </c>
      <c r="B48" s="57" t="s">
        <v>49</v>
      </c>
      <c r="C48" s="33"/>
      <c r="D48" s="33"/>
      <c r="E48" s="57"/>
      <c r="F48" s="33"/>
      <c r="G48" s="33"/>
      <c r="H48" s="33"/>
      <c r="I48" s="38"/>
      <c r="J48" s="38"/>
      <c r="K48" s="316"/>
      <c r="L48" s="316"/>
      <c r="M48" s="316"/>
      <c r="N48" s="38"/>
    </row>
    <row r="49" spans="1:14" ht="63">
      <c r="A49" s="72">
        <v>37</v>
      </c>
      <c r="B49" s="77" t="s">
        <v>50</v>
      </c>
      <c r="C49" s="76"/>
      <c r="D49" s="76"/>
      <c r="E49" s="321" t="s">
        <v>335</v>
      </c>
      <c r="F49" s="76" t="s">
        <v>336</v>
      </c>
      <c r="G49" s="60"/>
      <c r="H49" s="62"/>
      <c r="I49" s="314" t="s">
        <v>375</v>
      </c>
      <c r="J49" s="314"/>
      <c r="K49" s="314"/>
      <c r="L49" s="314"/>
      <c r="M49" s="314"/>
      <c r="N49" s="78"/>
    </row>
    <row r="50" spans="1:14" ht="15.75">
      <c r="A50" s="72">
        <v>38</v>
      </c>
      <c r="B50" s="77" t="s">
        <v>51</v>
      </c>
      <c r="C50" s="76" t="s">
        <v>375</v>
      </c>
      <c r="D50" s="76"/>
      <c r="E50" s="77"/>
      <c r="F50" s="76"/>
      <c r="G50" s="76"/>
      <c r="H50" s="78"/>
      <c r="I50" s="314"/>
      <c r="J50" s="79"/>
      <c r="K50" s="314">
        <v>24</v>
      </c>
      <c r="L50" s="314">
        <v>67</v>
      </c>
      <c r="M50" s="314" t="s">
        <v>375</v>
      </c>
      <c r="N50" s="78"/>
    </row>
    <row r="51" spans="1:14" ht="15.75">
      <c r="A51" s="72">
        <v>39</v>
      </c>
      <c r="B51" s="77" t="s">
        <v>52</v>
      </c>
      <c r="C51" s="101" t="s">
        <v>375</v>
      </c>
      <c r="D51" s="101"/>
      <c r="E51" s="133"/>
      <c r="F51" s="101"/>
      <c r="G51" s="101"/>
      <c r="H51" s="143"/>
      <c r="I51" s="314"/>
      <c r="J51" s="271"/>
      <c r="K51" s="317"/>
      <c r="L51" s="143">
        <v>45</v>
      </c>
      <c r="M51" s="314" t="s">
        <v>375</v>
      </c>
      <c r="N51" s="143"/>
    </row>
    <row r="52" spans="1:14" ht="15.75">
      <c r="A52" s="72">
        <v>40</v>
      </c>
      <c r="B52" s="77" t="s">
        <v>53</v>
      </c>
      <c r="C52" s="76" t="s">
        <v>375</v>
      </c>
      <c r="D52" s="76"/>
      <c r="E52" s="77"/>
      <c r="F52" s="76"/>
      <c r="G52" s="76"/>
      <c r="H52" s="78"/>
      <c r="I52" s="314" t="s">
        <v>375</v>
      </c>
      <c r="J52" s="314"/>
      <c r="K52" s="76"/>
      <c r="L52" s="76"/>
      <c r="M52" s="314"/>
      <c r="N52" s="76"/>
    </row>
    <row r="53" spans="1:14" ht="15.75">
      <c r="A53" s="72">
        <v>41</v>
      </c>
      <c r="B53" s="77" t="s">
        <v>54</v>
      </c>
      <c r="C53" s="76" t="s">
        <v>375</v>
      </c>
      <c r="D53" s="76"/>
      <c r="E53" s="77"/>
      <c r="F53" s="76"/>
      <c r="G53" s="76"/>
      <c r="H53" s="78"/>
      <c r="I53" s="314" t="s">
        <v>375</v>
      </c>
      <c r="J53" s="314"/>
      <c r="K53" s="78"/>
      <c r="L53" s="78"/>
      <c r="M53" s="314"/>
      <c r="N53" s="78"/>
    </row>
    <row r="54" spans="1:14" ht="15.75">
      <c r="A54" s="72">
        <v>42</v>
      </c>
      <c r="B54" s="77" t="s">
        <v>55</v>
      </c>
      <c r="C54" s="76"/>
      <c r="D54" s="76" t="s">
        <v>375</v>
      </c>
      <c r="E54" s="77"/>
      <c r="F54" s="76"/>
      <c r="G54" s="76"/>
      <c r="H54" s="78"/>
      <c r="I54" s="78" t="s">
        <v>375</v>
      </c>
      <c r="J54" s="78"/>
      <c r="K54" s="78"/>
      <c r="L54" s="78"/>
      <c r="M54" s="78"/>
      <c r="N54" s="78"/>
    </row>
    <row r="55" spans="1:14" ht="15.75">
      <c r="A55" s="72">
        <v>43</v>
      </c>
      <c r="B55" s="77" t="s">
        <v>56</v>
      </c>
      <c r="C55" s="314" t="s">
        <v>375</v>
      </c>
      <c r="D55" s="314"/>
      <c r="E55" s="314"/>
      <c r="F55" s="314"/>
      <c r="G55" s="314"/>
      <c r="H55" s="314"/>
      <c r="I55" s="314"/>
      <c r="J55" s="314"/>
      <c r="K55" s="314">
        <v>3</v>
      </c>
      <c r="L55" s="314">
        <v>1</v>
      </c>
      <c r="M55" s="314"/>
      <c r="N55" s="314" t="s">
        <v>375</v>
      </c>
    </row>
    <row r="56" spans="1:14" ht="31.5">
      <c r="A56" s="72">
        <v>44</v>
      </c>
      <c r="B56" s="77" t="s">
        <v>57</v>
      </c>
      <c r="C56" s="76"/>
      <c r="D56" s="76"/>
      <c r="E56" s="77" t="s">
        <v>388</v>
      </c>
      <c r="F56" s="76" t="s">
        <v>253</v>
      </c>
      <c r="G56" s="76"/>
      <c r="H56" s="76"/>
      <c r="I56" s="76" t="s">
        <v>375</v>
      </c>
      <c r="J56" s="76"/>
      <c r="K56" s="76"/>
      <c r="L56" s="76"/>
      <c r="M56" s="76"/>
      <c r="N56" s="76"/>
    </row>
    <row r="57" spans="1:14" ht="15.75">
      <c r="A57" s="72">
        <v>45</v>
      </c>
      <c r="B57" s="77" t="s">
        <v>58</v>
      </c>
      <c r="C57" s="76" t="s">
        <v>375</v>
      </c>
      <c r="D57" s="76"/>
      <c r="E57" s="76"/>
      <c r="F57" s="76"/>
      <c r="G57" s="76"/>
      <c r="H57" s="78"/>
      <c r="I57" s="78" t="s">
        <v>375</v>
      </c>
      <c r="J57" s="84"/>
      <c r="K57" s="79"/>
      <c r="L57" s="79"/>
      <c r="M57" s="78"/>
      <c r="N57" s="82"/>
    </row>
    <row r="58" spans="1:14" ht="15.75">
      <c r="A58" s="72">
        <v>46</v>
      </c>
      <c r="B58" s="77" t="s">
        <v>59</v>
      </c>
      <c r="C58" s="76" t="s">
        <v>375</v>
      </c>
      <c r="D58" s="76"/>
      <c r="E58" s="77"/>
      <c r="F58" s="76"/>
      <c r="G58" s="76"/>
      <c r="H58" s="78"/>
      <c r="I58" s="78" t="s">
        <v>375</v>
      </c>
      <c r="J58" s="79"/>
      <c r="K58" s="78"/>
      <c r="L58" s="78"/>
      <c r="M58" s="78"/>
      <c r="N58" s="78"/>
    </row>
    <row r="59" spans="1:14" ht="47.25">
      <c r="A59" s="72">
        <v>47</v>
      </c>
      <c r="B59" s="77" t="s">
        <v>60</v>
      </c>
      <c r="C59" s="76"/>
      <c r="D59" s="76"/>
      <c r="E59" s="77" t="s">
        <v>444</v>
      </c>
      <c r="F59" s="72" t="s">
        <v>300</v>
      </c>
      <c r="G59" s="61" t="s">
        <v>445</v>
      </c>
      <c r="H59" s="61" t="s">
        <v>445</v>
      </c>
      <c r="I59" s="76" t="s">
        <v>375</v>
      </c>
      <c r="J59" s="76"/>
      <c r="K59" s="76"/>
      <c r="L59" s="76"/>
      <c r="M59" s="76"/>
      <c r="N59" s="76"/>
    </row>
    <row r="60" spans="1:14" ht="15.75">
      <c r="A60" s="54">
        <v>48</v>
      </c>
      <c r="B60" s="61" t="s">
        <v>61</v>
      </c>
      <c r="C60" s="208"/>
      <c r="D60" s="208"/>
      <c r="E60" s="61"/>
      <c r="F60" s="208"/>
      <c r="G60" s="60" t="s">
        <v>782</v>
      </c>
      <c r="H60" s="60" t="s">
        <v>782</v>
      </c>
      <c r="I60" s="60" t="s">
        <v>782</v>
      </c>
      <c r="J60" s="60" t="s">
        <v>782</v>
      </c>
      <c r="K60" s="60" t="s">
        <v>782</v>
      </c>
      <c r="L60" s="60" t="s">
        <v>782</v>
      </c>
      <c r="M60" s="60" t="s">
        <v>782</v>
      </c>
      <c r="N60" s="60" t="s">
        <v>782</v>
      </c>
    </row>
    <row r="61" spans="1:14" ht="15.75">
      <c r="A61" s="72">
        <v>49</v>
      </c>
      <c r="B61" s="77" t="s">
        <v>62</v>
      </c>
      <c r="C61" s="76"/>
      <c r="D61" s="76" t="s">
        <v>375</v>
      </c>
      <c r="E61" s="76"/>
      <c r="F61" s="76"/>
      <c r="G61" s="76"/>
      <c r="H61" s="78"/>
      <c r="I61" s="78" t="s">
        <v>375</v>
      </c>
      <c r="J61" s="78"/>
      <c r="K61" s="78"/>
      <c r="L61" s="78"/>
      <c r="M61" s="78"/>
      <c r="N61" s="76"/>
    </row>
    <row r="62" spans="1:14" ht="110.25">
      <c r="A62" s="72">
        <v>50</v>
      </c>
      <c r="B62" s="77" t="s">
        <v>63</v>
      </c>
      <c r="C62" s="76"/>
      <c r="D62" s="76"/>
      <c r="E62" s="77" t="s">
        <v>1330</v>
      </c>
      <c r="F62" s="76"/>
      <c r="G62" s="76" t="s">
        <v>557</v>
      </c>
      <c r="H62" s="76" t="s">
        <v>293</v>
      </c>
      <c r="I62" s="60" t="s">
        <v>293</v>
      </c>
      <c r="J62" s="60" t="s">
        <v>293</v>
      </c>
      <c r="K62" s="60" t="s">
        <v>293</v>
      </c>
      <c r="L62" s="60" t="s">
        <v>293</v>
      </c>
      <c r="M62" s="62"/>
      <c r="N62" s="62"/>
    </row>
    <row r="63" spans="1:14" ht="15.75">
      <c r="A63" s="72">
        <v>51</v>
      </c>
      <c r="B63" s="77" t="s">
        <v>64</v>
      </c>
      <c r="C63" s="76" t="s">
        <v>375</v>
      </c>
      <c r="D63" s="76"/>
      <c r="E63" s="77"/>
      <c r="F63" s="76"/>
      <c r="G63" s="76"/>
      <c r="H63" s="78"/>
      <c r="I63" s="78" t="s">
        <v>375</v>
      </c>
      <c r="J63" s="79"/>
      <c r="K63" s="78"/>
      <c r="L63" s="78"/>
      <c r="M63" s="78"/>
      <c r="N63" s="78"/>
    </row>
    <row r="64" spans="1:14" ht="126">
      <c r="A64" s="72">
        <v>52</v>
      </c>
      <c r="B64" s="77" t="s">
        <v>65</v>
      </c>
      <c r="C64" s="72"/>
      <c r="D64" s="72"/>
      <c r="E64" s="83" t="s">
        <v>500</v>
      </c>
      <c r="F64" s="72" t="s">
        <v>253</v>
      </c>
      <c r="G64" s="72">
        <v>10</v>
      </c>
      <c r="H64" s="54">
        <v>10</v>
      </c>
      <c r="I64" s="54" t="s">
        <v>375</v>
      </c>
      <c r="J64" s="54"/>
      <c r="K64" s="54"/>
      <c r="L64" s="54"/>
      <c r="M64" s="54"/>
      <c r="N64" s="54"/>
    </row>
    <row r="65" spans="1:14" ht="15.75">
      <c r="A65" s="54">
        <v>53</v>
      </c>
      <c r="B65" s="61" t="s">
        <v>66</v>
      </c>
      <c r="C65" s="60"/>
      <c r="D65" s="60"/>
      <c r="E65" s="61"/>
      <c r="F65" s="60"/>
      <c r="G65" s="60"/>
      <c r="H65" s="62"/>
      <c r="I65" s="62"/>
      <c r="J65" s="197"/>
      <c r="K65" s="62"/>
      <c r="L65" s="62"/>
      <c r="M65" s="62"/>
      <c r="N65" s="62"/>
    </row>
    <row r="66" spans="1:14" ht="63">
      <c r="A66" s="72">
        <v>54</v>
      </c>
      <c r="B66" s="77" t="s">
        <v>67</v>
      </c>
      <c r="C66" s="76"/>
      <c r="D66" s="76"/>
      <c r="E66" s="77" t="s">
        <v>784</v>
      </c>
      <c r="F66" s="76" t="s">
        <v>253</v>
      </c>
      <c r="G66" s="76">
        <v>10</v>
      </c>
      <c r="H66" s="54">
        <v>100</v>
      </c>
      <c r="I66" s="54" t="s">
        <v>375</v>
      </c>
      <c r="J66" s="307"/>
      <c r="K66" s="54"/>
      <c r="L66" s="54"/>
      <c r="M66" s="54"/>
      <c r="N66" s="54"/>
    </row>
    <row r="67" spans="1:14" ht="204" customHeight="1">
      <c r="A67" s="72">
        <v>55</v>
      </c>
      <c r="B67" s="77" t="s">
        <v>68</v>
      </c>
      <c r="C67" s="76"/>
      <c r="D67" s="60"/>
      <c r="E67" s="61" t="s">
        <v>759</v>
      </c>
      <c r="F67" s="60"/>
      <c r="G67" s="60"/>
      <c r="H67" s="62"/>
      <c r="I67" s="78" t="s">
        <v>375</v>
      </c>
      <c r="J67" s="79"/>
      <c r="K67" s="78"/>
      <c r="L67" s="78"/>
      <c r="M67" s="78"/>
      <c r="N67" s="78"/>
    </row>
    <row r="68" spans="1:14" ht="15.75">
      <c r="A68" s="72">
        <v>56</v>
      </c>
      <c r="B68" s="77" t="s">
        <v>69</v>
      </c>
      <c r="C68" s="76" t="s">
        <v>375</v>
      </c>
      <c r="D68" s="76"/>
      <c r="E68" s="77"/>
      <c r="F68" s="76"/>
      <c r="G68" s="76"/>
      <c r="H68" s="78"/>
      <c r="I68" s="78" t="s">
        <v>375</v>
      </c>
      <c r="J68" s="79"/>
      <c r="K68" s="78"/>
      <c r="L68" s="78"/>
      <c r="M68" s="78"/>
      <c r="N68" s="78"/>
    </row>
    <row r="69" spans="1:14" ht="100.5" customHeight="1">
      <c r="A69" s="89">
        <v>57</v>
      </c>
      <c r="B69" s="95" t="s">
        <v>70</v>
      </c>
      <c r="C69" s="77"/>
      <c r="D69" s="77"/>
      <c r="E69" s="83" t="s">
        <v>858</v>
      </c>
      <c r="F69" s="77"/>
      <c r="G69" s="83" t="s">
        <v>859</v>
      </c>
      <c r="H69" s="83"/>
      <c r="I69" s="78" t="s">
        <v>375</v>
      </c>
      <c r="J69" s="82"/>
      <c r="K69" s="82"/>
      <c r="L69" s="82"/>
      <c r="M69" s="78"/>
      <c r="N69" s="82"/>
    </row>
    <row r="70" spans="1:14" ht="94.5">
      <c r="A70" s="72">
        <v>58</v>
      </c>
      <c r="B70" s="77" t="s">
        <v>71</v>
      </c>
      <c r="C70" s="78"/>
      <c r="D70" s="78"/>
      <c r="E70" s="83" t="s">
        <v>477</v>
      </c>
      <c r="F70" s="72" t="s">
        <v>336</v>
      </c>
      <c r="G70" s="72">
        <v>0</v>
      </c>
      <c r="H70" s="72">
        <v>0</v>
      </c>
      <c r="I70" s="78"/>
      <c r="J70" s="78"/>
      <c r="K70" s="72">
        <v>1</v>
      </c>
      <c r="L70" s="78">
        <v>0</v>
      </c>
      <c r="M70" s="78"/>
      <c r="N70" s="78" t="s">
        <v>375</v>
      </c>
    </row>
    <row r="71" spans="1:14" ht="15.75">
      <c r="A71" s="94">
        <v>59</v>
      </c>
      <c r="B71" s="61" t="s">
        <v>72</v>
      </c>
      <c r="C71" s="60"/>
      <c r="D71" s="60"/>
      <c r="E71" s="61"/>
      <c r="F71" s="60"/>
      <c r="G71" s="108"/>
      <c r="H71" s="62"/>
      <c r="I71" s="62"/>
      <c r="J71" s="197"/>
      <c r="K71" s="62"/>
      <c r="L71" s="62"/>
      <c r="M71" s="62"/>
      <c r="N71" s="62"/>
    </row>
    <row r="72" spans="1:14" ht="15.75">
      <c r="A72" s="54">
        <v>60</v>
      </c>
      <c r="B72" s="61" t="s">
        <v>73</v>
      </c>
      <c r="C72" s="60"/>
      <c r="D72" s="60"/>
      <c r="E72" s="61"/>
      <c r="F72" s="60"/>
      <c r="G72" s="60"/>
      <c r="H72" s="60"/>
      <c r="I72" s="60"/>
      <c r="J72" s="61"/>
      <c r="K72" s="60"/>
      <c r="L72" s="60"/>
      <c r="M72" s="60"/>
      <c r="N72" s="60"/>
    </row>
    <row r="73" spans="1:14" ht="15.75">
      <c r="A73" s="89">
        <v>61</v>
      </c>
      <c r="B73" s="77" t="s">
        <v>74</v>
      </c>
      <c r="C73" s="76" t="s">
        <v>375</v>
      </c>
      <c r="D73" s="103"/>
      <c r="E73" s="95"/>
      <c r="F73" s="103"/>
      <c r="G73" s="103"/>
      <c r="H73" s="103"/>
      <c r="I73" s="108"/>
      <c r="J73" s="172"/>
      <c r="K73" s="108" t="s">
        <v>124</v>
      </c>
      <c r="L73" s="108"/>
      <c r="M73" s="108"/>
      <c r="N73" s="60"/>
    </row>
    <row r="74" spans="1:14" ht="15.75">
      <c r="A74" s="72">
        <v>62</v>
      </c>
      <c r="B74" s="77" t="s">
        <v>75</v>
      </c>
      <c r="C74" s="76" t="s">
        <v>375</v>
      </c>
      <c r="D74" s="76"/>
      <c r="E74" s="77"/>
      <c r="F74" s="76"/>
      <c r="G74" s="76"/>
      <c r="H74" s="76"/>
      <c r="I74" s="76" t="s">
        <v>375</v>
      </c>
      <c r="J74" s="77"/>
      <c r="K74" s="76"/>
      <c r="L74" s="76"/>
      <c r="M74" s="76"/>
      <c r="N74" s="76"/>
    </row>
    <row r="75" spans="1:14" ht="15.75">
      <c r="A75" s="89">
        <v>63</v>
      </c>
      <c r="B75" s="77" t="s">
        <v>76</v>
      </c>
      <c r="C75" s="76" t="s">
        <v>375</v>
      </c>
      <c r="D75" s="103"/>
      <c r="E75" s="95"/>
      <c r="F75" s="103"/>
      <c r="G75" s="103"/>
      <c r="H75" s="103"/>
      <c r="I75" s="76" t="s">
        <v>375</v>
      </c>
      <c r="J75" s="95"/>
      <c r="K75" s="103"/>
      <c r="L75" s="103"/>
      <c r="M75" s="103"/>
      <c r="N75" s="76"/>
    </row>
    <row r="76" spans="1:14" ht="15.75">
      <c r="A76" s="72">
        <v>64</v>
      </c>
      <c r="B76" s="77" t="s">
        <v>77</v>
      </c>
      <c r="C76" s="76" t="s">
        <v>375</v>
      </c>
      <c r="D76" s="103"/>
      <c r="E76" s="95"/>
      <c r="F76" s="103"/>
      <c r="G76" s="103"/>
      <c r="H76" s="103"/>
      <c r="I76" s="76" t="s">
        <v>375</v>
      </c>
      <c r="J76" s="95"/>
      <c r="K76" s="103"/>
      <c r="L76" s="103"/>
      <c r="M76" s="103"/>
      <c r="N76" s="76"/>
    </row>
    <row r="77" spans="1:14" ht="15.75">
      <c r="A77" s="97">
        <v>65</v>
      </c>
      <c r="B77" s="57" t="s">
        <v>78</v>
      </c>
      <c r="C77" s="33"/>
      <c r="D77" s="33"/>
      <c r="E77" s="57"/>
      <c r="F77" s="33"/>
      <c r="G77" s="109"/>
      <c r="H77" s="38"/>
      <c r="I77" s="38"/>
      <c r="J77" s="196"/>
      <c r="K77" s="38"/>
      <c r="L77" s="38"/>
      <c r="M77" s="38"/>
      <c r="N77" s="38"/>
    </row>
    <row r="78" spans="1:14" ht="15.75">
      <c r="A78" s="89">
        <v>66</v>
      </c>
      <c r="B78" s="77" t="s">
        <v>79</v>
      </c>
      <c r="C78" s="76" t="s">
        <v>375</v>
      </c>
      <c r="D78" s="103"/>
      <c r="E78" s="103"/>
      <c r="F78" s="103"/>
      <c r="G78" s="103"/>
      <c r="H78" s="103"/>
      <c r="I78" s="103" t="s">
        <v>375</v>
      </c>
      <c r="J78" s="103"/>
      <c r="K78" s="103"/>
      <c r="L78" s="103"/>
      <c r="M78" s="103"/>
      <c r="N78" s="78"/>
    </row>
    <row r="79" spans="1:14" ht="72" customHeight="1">
      <c r="A79" s="72">
        <v>67</v>
      </c>
      <c r="B79" s="77" t="s">
        <v>80</v>
      </c>
      <c r="C79" s="76"/>
      <c r="D79" s="77"/>
      <c r="E79" s="77" t="s">
        <v>721</v>
      </c>
      <c r="F79" s="76" t="s">
        <v>253</v>
      </c>
      <c r="G79" s="76">
        <v>100</v>
      </c>
      <c r="H79" s="76">
        <v>100</v>
      </c>
      <c r="I79" s="76"/>
      <c r="J79" s="77" t="s">
        <v>802</v>
      </c>
      <c r="K79" s="76"/>
      <c r="L79" s="76"/>
      <c r="M79" s="76"/>
      <c r="N79" s="60" t="s">
        <v>375</v>
      </c>
    </row>
    <row r="80" spans="1:14" ht="15.75">
      <c r="A80" s="89">
        <v>68</v>
      </c>
      <c r="B80" s="77" t="s">
        <v>81</v>
      </c>
      <c r="C80" s="76" t="s">
        <v>375</v>
      </c>
      <c r="D80" s="76"/>
      <c r="E80" s="77"/>
      <c r="F80" s="76"/>
      <c r="G80" s="76"/>
      <c r="H80" s="78"/>
      <c r="I80" s="78"/>
      <c r="J80" s="78"/>
      <c r="K80" s="78">
        <v>2</v>
      </c>
      <c r="L80" s="78">
        <v>21</v>
      </c>
      <c r="M80" s="62"/>
      <c r="N80" s="62"/>
    </row>
    <row r="81" spans="1:14" ht="15.75">
      <c r="A81" s="97">
        <v>69</v>
      </c>
      <c r="B81" s="57" t="s">
        <v>82</v>
      </c>
      <c r="C81" s="33"/>
      <c r="D81" s="33"/>
      <c r="E81" s="57"/>
      <c r="F81" s="33"/>
      <c r="G81" s="33"/>
      <c r="H81" s="38"/>
      <c r="I81" s="38"/>
      <c r="J81" s="196"/>
      <c r="K81" s="38"/>
      <c r="L81" s="38"/>
      <c r="M81" s="38"/>
      <c r="N81" s="38"/>
    </row>
    <row r="82" spans="1:14" ht="15.75">
      <c r="A82" s="89">
        <v>70</v>
      </c>
      <c r="B82" s="77" t="s">
        <v>83</v>
      </c>
      <c r="C82" s="76" t="s">
        <v>375</v>
      </c>
      <c r="D82" s="76"/>
      <c r="E82" s="77"/>
      <c r="F82" s="76"/>
      <c r="G82" s="76"/>
      <c r="H82" s="78"/>
      <c r="I82" s="78" t="s">
        <v>375</v>
      </c>
      <c r="J82" s="79"/>
      <c r="K82" s="78"/>
      <c r="L82" s="78"/>
      <c r="M82" s="78"/>
      <c r="N82" s="78"/>
    </row>
    <row r="83" spans="1:14" ht="15.75">
      <c r="A83" s="97">
        <v>71</v>
      </c>
      <c r="B83" s="57" t="s">
        <v>84</v>
      </c>
      <c r="C83" s="33"/>
      <c r="D83" s="33"/>
      <c r="E83" s="57"/>
      <c r="F83" s="33"/>
      <c r="G83" s="33"/>
      <c r="H83" s="38"/>
      <c r="I83" s="38"/>
      <c r="J83" s="196"/>
      <c r="K83" s="38"/>
      <c r="L83" s="38"/>
      <c r="M83" s="38"/>
      <c r="N83" s="38"/>
    </row>
    <row r="84" spans="1:14" ht="15.75">
      <c r="A84" s="94">
        <v>72</v>
      </c>
      <c r="B84" s="61" t="s">
        <v>85</v>
      </c>
      <c r="C84" s="60"/>
      <c r="D84" s="60"/>
      <c r="E84" s="61"/>
      <c r="F84" s="60"/>
      <c r="G84" s="60"/>
      <c r="H84" s="62"/>
      <c r="I84" s="62"/>
      <c r="J84" s="197"/>
      <c r="K84" s="62"/>
      <c r="L84" s="62"/>
      <c r="M84" s="62"/>
      <c r="N84" s="62"/>
    </row>
    <row r="85" spans="1:14" ht="73.5" customHeight="1">
      <c r="A85" s="89">
        <v>73</v>
      </c>
      <c r="B85" s="77" t="s">
        <v>86</v>
      </c>
      <c r="C85" s="101" t="s">
        <v>375</v>
      </c>
      <c r="D85" s="101"/>
      <c r="E85" s="133"/>
      <c r="F85" s="101"/>
      <c r="G85" s="101"/>
      <c r="H85" s="143"/>
      <c r="I85" s="143"/>
      <c r="J85" s="83" t="s">
        <v>1331</v>
      </c>
      <c r="K85" s="143"/>
      <c r="L85" s="143"/>
      <c r="M85" s="317"/>
      <c r="N85" s="317"/>
    </row>
    <row r="86" spans="1:14" ht="15.75">
      <c r="A86" s="89">
        <v>74</v>
      </c>
      <c r="B86" s="77" t="s">
        <v>87</v>
      </c>
      <c r="C86" s="76"/>
      <c r="D86" s="76" t="s">
        <v>375</v>
      </c>
      <c r="E86" s="76"/>
      <c r="F86" s="76"/>
      <c r="G86" s="76"/>
      <c r="H86" s="76"/>
      <c r="I86" s="76"/>
      <c r="J86" s="60" t="s">
        <v>126</v>
      </c>
      <c r="K86" s="76"/>
      <c r="L86" s="76"/>
      <c r="M86" s="76"/>
      <c r="N86" s="60" t="s">
        <v>126</v>
      </c>
    </row>
    <row r="87" spans="1:14" ht="15.75">
      <c r="A87" s="89">
        <v>75</v>
      </c>
      <c r="B87" s="95" t="s">
        <v>88</v>
      </c>
      <c r="C87" s="103"/>
      <c r="D87" s="76" t="s">
        <v>375</v>
      </c>
      <c r="E87" s="77"/>
      <c r="F87" s="76"/>
      <c r="G87" s="76"/>
      <c r="H87" s="76"/>
      <c r="I87" s="77"/>
      <c r="J87" s="77"/>
      <c r="K87" s="172"/>
      <c r="L87" s="103">
        <v>2</v>
      </c>
      <c r="M87" s="78"/>
      <c r="N87" s="78" t="s">
        <v>375</v>
      </c>
    </row>
    <row r="88" spans="1:14" ht="31.5">
      <c r="A88" s="89">
        <v>76</v>
      </c>
      <c r="B88" s="95" t="s">
        <v>89</v>
      </c>
      <c r="C88" s="113"/>
      <c r="D88" s="113"/>
      <c r="E88" s="190" t="s">
        <v>906</v>
      </c>
      <c r="F88" s="282" t="s">
        <v>336</v>
      </c>
      <c r="G88" s="114" t="s">
        <v>557</v>
      </c>
      <c r="H88" s="114">
        <f>39+13</f>
        <v>52</v>
      </c>
      <c r="I88" s="114"/>
      <c r="J88" s="114"/>
      <c r="K88" s="322"/>
      <c r="L88" s="114">
        <f>39+13</f>
        <v>52</v>
      </c>
      <c r="M88" s="114"/>
      <c r="N88" s="114" t="s">
        <v>375</v>
      </c>
    </row>
    <row r="89" spans="1:14" ht="31.5">
      <c r="A89" s="72">
        <v>77</v>
      </c>
      <c r="B89" s="77" t="s">
        <v>90</v>
      </c>
      <c r="C89" s="76"/>
      <c r="D89" s="76"/>
      <c r="E89" s="77" t="s">
        <v>658</v>
      </c>
      <c r="F89" s="76" t="s">
        <v>253</v>
      </c>
      <c r="G89" s="76">
        <v>50</v>
      </c>
      <c r="H89" s="78">
        <v>50</v>
      </c>
      <c r="I89" s="78" t="s">
        <v>375</v>
      </c>
      <c r="J89" s="79"/>
      <c r="K89" s="78"/>
      <c r="L89" s="78"/>
      <c r="M89" s="78"/>
      <c r="N89" s="78"/>
    </row>
    <row r="90" spans="1:14" ht="15.75">
      <c r="A90" s="89">
        <v>78</v>
      </c>
      <c r="B90" s="77" t="s">
        <v>91</v>
      </c>
      <c r="C90" s="72" t="s">
        <v>375</v>
      </c>
      <c r="D90" s="72"/>
      <c r="E90" s="72"/>
      <c r="F90" s="72"/>
      <c r="G90" s="72"/>
      <c r="H90" s="72"/>
      <c r="I90" s="72"/>
      <c r="J90" s="130" t="s">
        <v>536</v>
      </c>
      <c r="K90" s="54"/>
      <c r="L90" s="54"/>
      <c r="M90" s="72" t="s">
        <v>375</v>
      </c>
      <c r="N90" s="72"/>
    </row>
    <row r="91" spans="1:14" ht="240" customHeight="1">
      <c r="A91" s="72">
        <v>79</v>
      </c>
      <c r="B91" s="77" t="s">
        <v>92</v>
      </c>
      <c r="C91" s="76"/>
      <c r="D91" s="76" t="s">
        <v>375</v>
      </c>
      <c r="E91" s="77"/>
      <c r="F91" s="76"/>
      <c r="G91" s="76"/>
      <c r="H91" s="76"/>
      <c r="I91" s="76"/>
      <c r="J91" s="77"/>
      <c r="K91" s="61" t="s">
        <v>605</v>
      </c>
      <c r="L91" s="76">
        <v>5</v>
      </c>
      <c r="M91" s="60"/>
      <c r="N91" s="60"/>
    </row>
    <row r="92" spans="1:14" ht="47.25">
      <c r="A92" s="89">
        <v>80</v>
      </c>
      <c r="B92" s="95" t="s">
        <v>93</v>
      </c>
      <c r="C92" s="72" t="s">
        <v>375</v>
      </c>
      <c r="D92" s="72"/>
      <c r="E92" s="83"/>
      <c r="F92" s="72"/>
      <c r="G92" s="72"/>
      <c r="H92" s="72"/>
      <c r="I92" s="72"/>
      <c r="J92" s="83" t="s">
        <v>364</v>
      </c>
      <c r="K92" s="72"/>
      <c r="L92" s="72"/>
      <c r="M92" s="72" t="s">
        <v>375</v>
      </c>
      <c r="N92" s="72"/>
    </row>
    <row r="93" spans="1:14" ht="15.75">
      <c r="A93" s="89">
        <v>81</v>
      </c>
      <c r="B93" s="95" t="s">
        <v>94</v>
      </c>
      <c r="C93" s="103"/>
      <c r="D93" s="76" t="s">
        <v>375</v>
      </c>
      <c r="E93" s="77"/>
      <c r="F93" s="76"/>
      <c r="G93" s="76"/>
      <c r="H93" s="76"/>
      <c r="I93" s="76" t="s">
        <v>375</v>
      </c>
      <c r="J93" s="77"/>
      <c r="K93" s="78"/>
      <c r="L93" s="78"/>
      <c r="M93" s="78"/>
      <c r="N93" s="78"/>
    </row>
    <row r="94" spans="1:14" ht="15.75">
      <c r="A94" s="89">
        <v>82</v>
      </c>
      <c r="B94" s="95" t="s">
        <v>95</v>
      </c>
      <c r="C94" s="78" t="s">
        <v>375</v>
      </c>
      <c r="D94" s="78"/>
      <c r="E94" s="82"/>
      <c r="F94" s="78"/>
      <c r="G94" s="78"/>
      <c r="H94" s="78"/>
      <c r="I94" s="78" t="s">
        <v>375</v>
      </c>
      <c r="J94" s="82"/>
      <c r="K94" s="78"/>
      <c r="L94" s="78"/>
      <c r="M94" s="78"/>
      <c r="N94" s="78"/>
    </row>
    <row r="95" spans="1:14" ht="15.75">
      <c r="A95" s="72">
        <v>83</v>
      </c>
      <c r="B95" s="77" t="s">
        <v>96</v>
      </c>
      <c r="C95" s="78" t="s">
        <v>375</v>
      </c>
      <c r="D95" s="79"/>
      <c r="E95" s="79"/>
      <c r="F95" s="79"/>
      <c r="G95" s="79"/>
      <c r="H95" s="79"/>
      <c r="I95" s="78" t="s">
        <v>375</v>
      </c>
      <c r="J95" s="79"/>
      <c r="K95" s="79"/>
      <c r="L95" s="79"/>
      <c r="M95" s="78"/>
      <c r="N95" s="79"/>
    </row>
    <row r="96" spans="1:14" ht="15.75">
      <c r="A96" s="194">
        <v>84</v>
      </c>
      <c r="B96" s="57" t="s">
        <v>97</v>
      </c>
      <c r="C96" s="33"/>
      <c r="D96" s="33"/>
      <c r="E96" s="57"/>
      <c r="F96" s="33"/>
      <c r="G96" s="33"/>
      <c r="H96" s="33"/>
      <c r="I96" s="57"/>
      <c r="J96" s="57"/>
      <c r="K96" s="33"/>
      <c r="L96" s="33"/>
      <c r="M96" s="33"/>
      <c r="N96" s="33"/>
    </row>
    <row r="97" spans="1:14" ht="60" customHeight="1">
      <c r="A97" s="72">
        <v>85</v>
      </c>
      <c r="B97" s="77" t="s">
        <v>98</v>
      </c>
      <c r="C97" s="114" t="s">
        <v>375</v>
      </c>
      <c r="D97" s="114"/>
      <c r="E97" s="114"/>
      <c r="F97" s="114"/>
      <c r="G97" s="114"/>
      <c r="H97" s="114"/>
      <c r="I97" s="114" t="s">
        <v>375</v>
      </c>
      <c r="J97" s="309"/>
      <c r="K97" s="309"/>
      <c r="L97" s="309"/>
      <c r="M97" s="309"/>
      <c r="N97" s="309"/>
    </row>
    <row r="99" spans="1:14" hidden="1">
      <c r="L99" s="12">
        <f>L91+L88+L87+L80+L55+L51+L50+L46+L41+L25+L18+L17</f>
        <v>275</v>
      </c>
    </row>
    <row r="102" spans="1:14">
      <c r="A102" s="20"/>
      <c r="B102" s="610"/>
      <c r="C102" s="610"/>
      <c r="D102" s="610"/>
      <c r="E102" s="610"/>
      <c r="F102" s="610"/>
      <c r="G102" s="610"/>
      <c r="H102" s="610"/>
    </row>
    <row r="103" spans="1:14">
      <c r="A103" s="10"/>
      <c r="B103" s="11"/>
    </row>
  </sheetData>
  <autoFilter ref="A12:N97"/>
  <mergeCells count="26">
    <mergeCell ref="B102:H102"/>
    <mergeCell ref="J10:J11"/>
    <mergeCell ref="K10:L10"/>
    <mergeCell ref="M10:M11"/>
    <mergeCell ref="N10:N11"/>
    <mergeCell ref="E8:H8"/>
    <mergeCell ref="E9:E11"/>
    <mergeCell ref="F9:F11"/>
    <mergeCell ref="G9:G11"/>
    <mergeCell ref="H9:H11"/>
    <mergeCell ref="A1:N1"/>
    <mergeCell ref="A2:A11"/>
    <mergeCell ref="B2:B11"/>
    <mergeCell ref="C2:N2"/>
    <mergeCell ref="C3:N3"/>
    <mergeCell ref="C4:N4"/>
    <mergeCell ref="C5:H5"/>
    <mergeCell ref="I5:N5"/>
    <mergeCell ref="C6:C11"/>
    <mergeCell ref="D6:H6"/>
    <mergeCell ref="I6:I11"/>
    <mergeCell ref="J6:N6"/>
    <mergeCell ref="D7:H7"/>
    <mergeCell ref="J7:L9"/>
    <mergeCell ref="M7:N9"/>
    <mergeCell ref="D8:D11"/>
  </mergeCells>
  <pageMargins left="0.7" right="0.7" top="0.75" bottom="0.75" header="0.3" footer="0.3"/>
  <pageSetup paperSize="9" firstPageNumber="2147483648" orientation="portrait"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1"/>
  <sheetViews>
    <sheetView zoomScale="50" zoomScaleNormal="50" workbookViewId="0">
      <pane xSplit="9" ySplit="13" topLeftCell="J67" activePane="bottomRight" state="frozen"/>
      <selection pane="topRight" activeCell="J1" sqref="J1"/>
      <selection pane="bottomLeft" activeCell="A14" sqref="A14"/>
      <selection pane="bottomRight" activeCell="C3" sqref="C3:AG3"/>
    </sheetView>
  </sheetViews>
  <sheetFormatPr defaultRowHeight="15"/>
  <cols>
    <col min="1" max="1" width="5.42578125" customWidth="1"/>
    <col min="2" max="2" width="44.7109375" customWidth="1"/>
    <col min="3" max="3" width="4.7109375" style="12" customWidth="1"/>
    <col min="4" max="4" width="4.42578125" style="12" customWidth="1"/>
    <col min="5" max="5" width="62.140625" customWidth="1"/>
    <col min="6" max="6" width="14.7109375" customWidth="1"/>
    <col min="7" max="7" width="19.5703125" customWidth="1"/>
    <col min="8" max="8" width="20.85546875" customWidth="1"/>
    <col min="9" max="9" width="20.140625" customWidth="1"/>
    <col min="10" max="10" width="17" customWidth="1"/>
    <col min="11" max="11" width="5.28515625" style="12" customWidth="1"/>
    <col min="12" max="12" width="18.7109375" style="12" customWidth="1"/>
    <col min="13" max="13" width="5" style="12" customWidth="1"/>
    <col min="14" max="14" width="17.28515625" style="12" customWidth="1"/>
    <col min="15" max="15" width="16.28515625" style="12" customWidth="1"/>
    <col min="16" max="16" width="16.42578125" style="12" customWidth="1"/>
    <col min="17" max="17" width="17.140625" style="12" customWidth="1"/>
    <col min="18" max="18" width="15.85546875" style="12" customWidth="1"/>
    <col min="19" max="19" width="16.85546875" style="12" customWidth="1"/>
    <col min="20" max="20" width="15.7109375" style="12" customWidth="1"/>
    <col min="21" max="21" width="15.42578125" style="12" customWidth="1"/>
    <col min="22" max="22" width="16" style="12" customWidth="1"/>
    <col min="23" max="23" width="16.5703125" style="12" customWidth="1"/>
    <col min="24" max="24" width="17.42578125" style="12" customWidth="1"/>
    <col min="25" max="25" width="16.140625" style="12" customWidth="1"/>
    <col min="26" max="33" width="10" style="342" customWidth="1"/>
    <col min="34" max="34" width="44.28515625" customWidth="1"/>
  </cols>
  <sheetData>
    <row r="1" spans="1:33" ht="18.75">
      <c r="A1" s="642" t="s">
        <v>0</v>
      </c>
      <c r="B1" s="643"/>
      <c r="C1" s="643"/>
      <c r="D1" s="643"/>
      <c r="E1" s="643"/>
      <c r="F1" s="643"/>
      <c r="G1" s="643"/>
      <c r="H1" s="643"/>
      <c r="I1" s="643"/>
      <c r="J1" s="643"/>
      <c r="K1" s="643"/>
      <c r="L1" s="643"/>
      <c r="M1" s="643"/>
      <c r="N1" s="643"/>
      <c r="O1" s="643"/>
      <c r="P1" s="643"/>
      <c r="Q1" s="643"/>
      <c r="R1" s="643"/>
      <c r="S1" s="643"/>
      <c r="T1" s="643"/>
      <c r="U1" s="643"/>
      <c r="V1" s="39"/>
      <c r="W1" s="39"/>
      <c r="X1" s="39"/>
      <c r="Y1" s="39"/>
      <c r="Z1" s="337"/>
      <c r="AA1" s="337"/>
      <c r="AB1" s="337"/>
      <c r="AC1" s="337"/>
      <c r="AD1" s="337"/>
      <c r="AE1" s="337"/>
      <c r="AF1" s="337"/>
      <c r="AG1" s="337"/>
    </row>
    <row r="2" spans="1:33" ht="15.75" customHeight="1">
      <c r="A2" s="601" t="s">
        <v>1</v>
      </c>
      <c r="B2" s="601" t="s">
        <v>2</v>
      </c>
      <c r="C2" s="614" t="s">
        <v>127</v>
      </c>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row>
    <row r="3" spans="1:33">
      <c r="A3" s="601"/>
      <c r="B3" s="601"/>
      <c r="C3" s="588" t="s">
        <v>1332</v>
      </c>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row>
    <row r="4" spans="1:33" ht="17.25" customHeight="1">
      <c r="A4" s="601"/>
      <c r="B4" s="601"/>
      <c r="C4" s="644" t="s">
        <v>153</v>
      </c>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row>
    <row r="5" spans="1:33" ht="18.75" customHeight="1">
      <c r="A5" s="601"/>
      <c r="B5" s="601"/>
      <c r="C5" s="609" t="s">
        <v>111</v>
      </c>
      <c r="D5" s="609"/>
      <c r="E5" s="609"/>
      <c r="F5" s="609"/>
      <c r="G5" s="609"/>
      <c r="H5" s="609"/>
      <c r="I5" s="609"/>
      <c r="J5" s="609"/>
      <c r="K5" s="645" t="s">
        <v>154</v>
      </c>
      <c r="L5" s="646"/>
      <c r="M5" s="647"/>
      <c r="N5" s="645" t="s">
        <v>155</v>
      </c>
      <c r="O5" s="646"/>
      <c r="P5" s="646"/>
      <c r="Q5" s="646"/>
      <c r="R5" s="646" t="s">
        <v>156</v>
      </c>
      <c r="S5" s="646"/>
      <c r="T5" s="646"/>
      <c r="U5" s="646"/>
      <c r="V5" s="646" t="s">
        <v>157</v>
      </c>
      <c r="W5" s="646"/>
      <c r="X5" s="646"/>
      <c r="Y5" s="646"/>
      <c r="Z5" s="654" t="s">
        <v>158</v>
      </c>
      <c r="AA5" s="655"/>
      <c r="AB5" s="655"/>
      <c r="AC5" s="655"/>
      <c r="AD5" s="660" t="s">
        <v>159</v>
      </c>
      <c r="AE5" s="660"/>
      <c r="AF5" s="660"/>
      <c r="AG5" s="660"/>
    </row>
    <row r="6" spans="1:33">
      <c r="A6" s="601"/>
      <c r="B6" s="601"/>
      <c r="C6" s="599" t="s">
        <v>8</v>
      </c>
      <c r="D6" s="661" t="s">
        <v>9</v>
      </c>
      <c r="E6" s="661"/>
      <c r="F6" s="661"/>
      <c r="G6" s="661"/>
      <c r="H6" s="661"/>
      <c r="I6" s="661"/>
      <c r="J6" s="661"/>
      <c r="K6" s="648"/>
      <c r="L6" s="649"/>
      <c r="M6" s="650"/>
      <c r="N6" s="648"/>
      <c r="O6" s="649"/>
      <c r="P6" s="649"/>
      <c r="Q6" s="649"/>
      <c r="R6" s="649"/>
      <c r="S6" s="649"/>
      <c r="T6" s="649"/>
      <c r="U6" s="649"/>
      <c r="V6" s="649"/>
      <c r="W6" s="649"/>
      <c r="X6" s="649"/>
      <c r="Y6" s="649"/>
      <c r="Z6" s="656"/>
      <c r="AA6" s="657"/>
      <c r="AB6" s="657"/>
      <c r="AC6" s="657"/>
      <c r="AD6" s="660"/>
      <c r="AE6" s="660"/>
      <c r="AF6" s="660"/>
      <c r="AG6" s="660"/>
    </row>
    <row r="7" spans="1:33">
      <c r="A7" s="601"/>
      <c r="B7" s="601"/>
      <c r="C7" s="599"/>
      <c r="D7" s="609" t="s">
        <v>115</v>
      </c>
      <c r="E7" s="609"/>
      <c r="F7" s="609"/>
      <c r="G7" s="609"/>
      <c r="H7" s="609"/>
      <c r="I7" s="609"/>
      <c r="J7" s="609"/>
      <c r="K7" s="648"/>
      <c r="L7" s="649"/>
      <c r="M7" s="650"/>
      <c r="N7" s="648"/>
      <c r="O7" s="649"/>
      <c r="P7" s="649"/>
      <c r="Q7" s="649"/>
      <c r="R7" s="649"/>
      <c r="S7" s="649"/>
      <c r="T7" s="649"/>
      <c r="U7" s="649"/>
      <c r="V7" s="649"/>
      <c r="W7" s="649"/>
      <c r="X7" s="649"/>
      <c r="Y7" s="649"/>
      <c r="Z7" s="656"/>
      <c r="AA7" s="657"/>
      <c r="AB7" s="657"/>
      <c r="AC7" s="657"/>
      <c r="AD7" s="660"/>
      <c r="AE7" s="660"/>
      <c r="AF7" s="660"/>
      <c r="AG7" s="660"/>
    </row>
    <row r="8" spans="1:33">
      <c r="A8" s="601"/>
      <c r="B8" s="601"/>
      <c r="C8" s="599"/>
      <c r="D8" s="599" t="s">
        <v>8</v>
      </c>
      <c r="E8" s="609" t="s">
        <v>9</v>
      </c>
      <c r="F8" s="609"/>
      <c r="G8" s="609"/>
      <c r="H8" s="609"/>
      <c r="I8" s="609"/>
      <c r="J8" s="609"/>
      <c r="K8" s="648"/>
      <c r="L8" s="649"/>
      <c r="M8" s="650"/>
      <c r="N8" s="651"/>
      <c r="O8" s="652"/>
      <c r="P8" s="652"/>
      <c r="Q8" s="652"/>
      <c r="R8" s="652"/>
      <c r="S8" s="652"/>
      <c r="T8" s="652"/>
      <c r="U8" s="652"/>
      <c r="V8" s="652"/>
      <c r="W8" s="652"/>
      <c r="X8" s="652"/>
      <c r="Y8" s="652"/>
      <c r="Z8" s="658"/>
      <c r="AA8" s="659"/>
      <c r="AB8" s="659"/>
      <c r="AC8" s="659"/>
      <c r="AD8" s="660"/>
      <c r="AE8" s="660"/>
      <c r="AF8" s="660"/>
      <c r="AG8" s="660"/>
    </row>
    <row r="9" spans="1:33" ht="57.75" customHeight="1">
      <c r="A9" s="601"/>
      <c r="B9" s="601"/>
      <c r="C9" s="599"/>
      <c r="D9" s="599"/>
      <c r="E9" s="611" t="s">
        <v>116</v>
      </c>
      <c r="F9" s="611" t="s">
        <v>117</v>
      </c>
      <c r="G9" s="611" t="s">
        <v>160</v>
      </c>
      <c r="H9" s="611"/>
      <c r="I9" s="611" t="s">
        <v>140</v>
      </c>
      <c r="J9" s="611"/>
      <c r="K9" s="651"/>
      <c r="L9" s="652"/>
      <c r="M9" s="653"/>
      <c r="N9" s="664" t="s">
        <v>143</v>
      </c>
      <c r="O9" s="665"/>
      <c r="P9" s="664" t="s">
        <v>144</v>
      </c>
      <c r="Q9" s="665"/>
      <c r="R9" s="664" t="s">
        <v>143</v>
      </c>
      <c r="S9" s="665"/>
      <c r="T9" s="664" t="s">
        <v>144</v>
      </c>
      <c r="U9" s="665"/>
      <c r="V9" s="664" t="s">
        <v>143</v>
      </c>
      <c r="W9" s="665"/>
      <c r="X9" s="664" t="s">
        <v>144</v>
      </c>
      <c r="Y9" s="665"/>
      <c r="Z9" s="662" t="s">
        <v>143</v>
      </c>
      <c r="AA9" s="663"/>
      <c r="AB9" s="662" t="s">
        <v>144</v>
      </c>
      <c r="AC9" s="663"/>
      <c r="AD9" s="662" t="s">
        <v>143</v>
      </c>
      <c r="AE9" s="663"/>
      <c r="AF9" s="662" t="s">
        <v>144</v>
      </c>
      <c r="AG9" s="663"/>
    </row>
    <row r="10" spans="1:33" ht="47.25" customHeight="1">
      <c r="A10" s="601"/>
      <c r="B10" s="601"/>
      <c r="C10" s="599"/>
      <c r="D10" s="599"/>
      <c r="E10" s="611"/>
      <c r="F10" s="611"/>
      <c r="G10" s="5" t="s">
        <v>143</v>
      </c>
      <c r="H10" s="5" t="s">
        <v>144</v>
      </c>
      <c r="I10" s="5" t="s">
        <v>143</v>
      </c>
      <c r="J10" s="5" t="s">
        <v>144</v>
      </c>
      <c r="K10" s="2" t="s">
        <v>8</v>
      </c>
      <c r="L10" s="2" t="s">
        <v>10</v>
      </c>
      <c r="M10" s="8" t="s">
        <v>9</v>
      </c>
      <c r="N10" s="5" t="s">
        <v>161</v>
      </c>
      <c r="O10" s="5" t="s">
        <v>162</v>
      </c>
      <c r="P10" s="5" t="s">
        <v>161</v>
      </c>
      <c r="Q10" s="5" t="s">
        <v>162</v>
      </c>
      <c r="R10" s="5" t="s">
        <v>161</v>
      </c>
      <c r="S10" s="5" t="s">
        <v>162</v>
      </c>
      <c r="T10" s="5" t="s">
        <v>161</v>
      </c>
      <c r="U10" s="5" t="s">
        <v>162</v>
      </c>
      <c r="V10" s="5" t="s">
        <v>161</v>
      </c>
      <c r="W10" s="5" t="s">
        <v>162</v>
      </c>
      <c r="X10" s="5" t="s">
        <v>161</v>
      </c>
      <c r="Y10" s="5" t="s">
        <v>162</v>
      </c>
      <c r="Z10" s="338" t="s">
        <v>161</v>
      </c>
      <c r="AA10" s="338" t="s">
        <v>162</v>
      </c>
      <c r="AB10" s="338" t="s">
        <v>161</v>
      </c>
      <c r="AC10" s="338" t="s">
        <v>162</v>
      </c>
      <c r="AD10" s="338" t="s">
        <v>161</v>
      </c>
      <c r="AE10" s="338" t="s">
        <v>162</v>
      </c>
      <c r="AF10" s="338" t="s">
        <v>161</v>
      </c>
      <c r="AG10" s="339" t="s">
        <v>162</v>
      </c>
    </row>
    <row r="11" spans="1:33" ht="15.75">
      <c r="A11" s="194">
        <v>1</v>
      </c>
      <c r="B11" s="194">
        <v>2</v>
      </c>
      <c r="C11" s="194">
        <v>3</v>
      </c>
      <c r="D11" s="194">
        <v>4</v>
      </c>
      <c r="E11" s="194">
        <v>5</v>
      </c>
      <c r="F11" s="194">
        <v>6</v>
      </c>
      <c r="G11" s="194">
        <v>7</v>
      </c>
      <c r="H11" s="194">
        <v>8</v>
      </c>
      <c r="I11" s="194">
        <v>9</v>
      </c>
      <c r="J11" s="194">
        <v>10</v>
      </c>
      <c r="K11" s="194">
        <v>11</v>
      </c>
      <c r="L11" s="194">
        <v>12</v>
      </c>
      <c r="M11" s="38">
        <v>13</v>
      </c>
      <c r="N11" s="194">
        <v>14</v>
      </c>
      <c r="O11" s="194">
        <v>15</v>
      </c>
      <c r="P11" s="194">
        <v>16</v>
      </c>
      <c r="Q11" s="194">
        <v>17</v>
      </c>
      <c r="R11" s="194">
        <v>18</v>
      </c>
      <c r="S11" s="194">
        <v>19</v>
      </c>
      <c r="T11" s="194">
        <v>20</v>
      </c>
      <c r="U11" s="194">
        <v>21</v>
      </c>
      <c r="V11" s="194">
        <v>22</v>
      </c>
      <c r="W11" s="194">
        <v>23</v>
      </c>
      <c r="X11" s="194">
        <v>34</v>
      </c>
      <c r="Y11" s="194">
        <v>25</v>
      </c>
      <c r="Z11" s="340">
        <v>26</v>
      </c>
      <c r="AA11" s="340">
        <v>27</v>
      </c>
      <c r="AB11" s="340">
        <v>28</v>
      </c>
      <c r="AC11" s="340">
        <v>29</v>
      </c>
      <c r="AD11" s="340">
        <v>30</v>
      </c>
      <c r="AE11" s="340">
        <v>31</v>
      </c>
      <c r="AF11" s="340">
        <v>32</v>
      </c>
      <c r="AG11" s="340">
        <v>33</v>
      </c>
    </row>
    <row r="12" spans="1:33" ht="15.75">
      <c r="A12" s="194">
        <v>1</v>
      </c>
      <c r="B12" s="57" t="s">
        <v>13</v>
      </c>
      <c r="C12" s="33"/>
      <c r="D12" s="33"/>
      <c r="E12" s="57"/>
      <c r="F12" s="57"/>
      <c r="G12" s="196"/>
      <c r="H12" s="196"/>
      <c r="I12" s="196"/>
      <c r="J12" s="196"/>
      <c r="K12" s="38"/>
      <c r="L12" s="38"/>
      <c r="M12" s="38"/>
      <c r="N12" s="38"/>
      <c r="O12" s="38"/>
      <c r="P12" s="38"/>
      <c r="Q12" s="38"/>
      <c r="R12" s="38"/>
      <c r="S12" s="38"/>
      <c r="T12" s="38"/>
      <c r="U12" s="38"/>
      <c r="V12" s="38"/>
      <c r="W12" s="38"/>
      <c r="X12" s="38"/>
      <c r="Y12" s="38"/>
      <c r="Z12" s="343"/>
      <c r="AA12" s="343"/>
      <c r="AB12" s="343"/>
      <c r="AC12" s="343"/>
      <c r="AD12" s="343"/>
      <c r="AE12" s="343"/>
      <c r="AF12" s="343"/>
      <c r="AG12" s="343"/>
    </row>
    <row r="13" spans="1:33" ht="15.75">
      <c r="A13" s="54">
        <v>2</v>
      </c>
      <c r="B13" s="61" t="s">
        <v>14</v>
      </c>
      <c r="C13" s="60"/>
      <c r="D13" s="60"/>
      <c r="E13" s="61"/>
      <c r="F13" s="60"/>
      <c r="G13" s="62"/>
      <c r="H13" s="62"/>
      <c r="I13" s="62"/>
      <c r="J13" s="62"/>
      <c r="K13" s="62"/>
      <c r="L13" s="62"/>
      <c r="M13" s="62"/>
      <c r="N13" s="62"/>
      <c r="O13" s="62"/>
      <c r="P13" s="62"/>
      <c r="Q13" s="62"/>
      <c r="R13" s="62"/>
      <c r="S13" s="62"/>
      <c r="T13" s="62"/>
      <c r="U13" s="62"/>
      <c r="V13" s="62"/>
      <c r="W13" s="62"/>
      <c r="X13" s="62"/>
      <c r="Y13" s="62"/>
      <c r="Z13" s="343"/>
      <c r="AA13" s="343"/>
      <c r="AB13" s="343"/>
      <c r="AC13" s="343"/>
      <c r="AD13" s="343"/>
      <c r="AE13" s="343"/>
      <c r="AF13" s="343"/>
      <c r="AG13" s="343"/>
    </row>
    <row r="14" spans="1:33" ht="224.25" customHeight="1">
      <c r="A14" s="72">
        <v>3</v>
      </c>
      <c r="B14" s="77" t="s">
        <v>15</v>
      </c>
      <c r="C14" s="60"/>
      <c r="D14" s="60"/>
      <c r="E14" s="61" t="s">
        <v>1334</v>
      </c>
      <c r="F14" s="60" t="s">
        <v>566</v>
      </c>
      <c r="G14" s="62"/>
      <c r="H14" s="60" t="s">
        <v>1333</v>
      </c>
      <c r="I14" s="60"/>
      <c r="J14" s="60" t="s">
        <v>1335</v>
      </c>
      <c r="K14" s="76"/>
      <c r="L14" s="78"/>
      <c r="M14" s="76" t="s">
        <v>375</v>
      </c>
      <c r="N14" s="60"/>
      <c r="O14" s="60"/>
      <c r="P14" s="76">
        <v>0</v>
      </c>
      <c r="Q14" s="76">
        <v>1188</v>
      </c>
      <c r="R14" s="60"/>
      <c r="S14" s="60"/>
      <c r="T14" s="76">
        <v>0</v>
      </c>
      <c r="U14" s="76">
        <v>0</v>
      </c>
      <c r="V14" s="60"/>
      <c r="W14" s="60"/>
      <c r="X14" s="76">
        <v>128</v>
      </c>
      <c r="Y14" s="76">
        <v>438</v>
      </c>
      <c r="Z14" s="343"/>
      <c r="AA14" s="343"/>
      <c r="AB14" s="343"/>
      <c r="AC14" s="343">
        <f t="shared" ref="AC14:AC75" si="0">Y14/Q14*100</f>
        <v>36.868686868686865</v>
      </c>
      <c r="AD14" s="343"/>
      <c r="AE14" s="343"/>
      <c r="AF14" s="343"/>
      <c r="AG14" s="343">
        <f t="shared" ref="AG14:AG75" si="1">U14/Q14*100</f>
        <v>0</v>
      </c>
    </row>
    <row r="15" spans="1:33" ht="15.75">
      <c r="A15" s="60">
        <v>4</v>
      </c>
      <c r="B15" s="61" t="s">
        <v>16</v>
      </c>
      <c r="C15" s="329"/>
      <c r="D15" s="329"/>
      <c r="E15" s="334"/>
      <c r="F15" s="329"/>
      <c r="G15" s="330"/>
      <c r="H15" s="330"/>
      <c r="I15" s="330"/>
      <c r="J15" s="330"/>
      <c r="K15" s="330"/>
      <c r="L15" s="330"/>
      <c r="M15" s="330"/>
      <c r="N15" s="330"/>
      <c r="O15" s="330"/>
      <c r="P15" s="330"/>
      <c r="Q15" s="330"/>
      <c r="R15" s="330"/>
      <c r="S15" s="330"/>
      <c r="T15" s="330"/>
      <c r="U15" s="330"/>
      <c r="V15" s="330"/>
      <c r="W15" s="330"/>
      <c r="X15" s="330"/>
      <c r="Y15" s="330"/>
      <c r="Z15" s="343"/>
      <c r="AA15" s="343"/>
      <c r="AB15" s="343"/>
      <c r="AC15" s="343"/>
      <c r="AD15" s="343"/>
      <c r="AE15" s="343"/>
      <c r="AF15" s="343"/>
      <c r="AG15" s="343"/>
    </row>
    <row r="16" spans="1:33" ht="63">
      <c r="A16" s="72">
        <v>5</v>
      </c>
      <c r="B16" s="77" t="s">
        <v>17</v>
      </c>
      <c r="C16" s="76"/>
      <c r="D16" s="302"/>
      <c r="E16" s="77" t="s">
        <v>805</v>
      </c>
      <c r="F16" s="76" t="s">
        <v>253</v>
      </c>
      <c r="G16" s="76">
        <v>0</v>
      </c>
      <c r="H16" s="76" t="s">
        <v>1010</v>
      </c>
      <c r="I16" s="76">
        <v>0</v>
      </c>
      <c r="J16" s="76"/>
      <c r="K16" s="76"/>
      <c r="L16" s="76"/>
      <c r="M16" s="76" t="s">
        <v>375</v>
      </c>
      <c r="N16" s="76">
        <v>0</v>
      </c>
      <c r="O16" s="430">
        <v>0</v>
      </c>
      <c r="P16" s="76">
        <v>2150</v>
      </c>
      <c r="Q16" s="76">
        <v>2150</v>
      </c>
      <c r="R16" s="76">
        <v>0</v>
      </c>
      <c r="S16" s="76">
        <v>0</v>
      </c>
      <c r="T16" s="76">
        <v>1350</v>
      </c>
      <c r="U16" s="76">
        <v>1530</v>
      </c>
      <c r="V16" s="76">
        <v>0</v>
      </c>
      <c r="W16" s="76">
        <v>0</v>
      </c>
      <c r="X16" s="76">
        <v>102</v>
      </c>
      <c r="Y16" s="76">
        <v>218</v>
      </c>
      <c r="Z16" s="343"/>
      <c r="AA16" s="343"/>
      <c r="AB16" s="343">
        <f t="shared" ref="AB16:AB75" si="2">X16/P16*100</f>
        <v>4.7441860465116283</v>
      </c>
      <c r="AC16" s="343">
        <f t="shared" si="0"/>
        <v>10.13953488372093</v>
      </c>
      <c r="AD16" s="343"/>
      <c r="AE16" s="343"/>
      <c r="AF16" s="343">
        <f t="shared" ref="AF16:AF75" si="3">T16/P16*100</f>
        <v>62.790697674418603</v>
      </c>
      <c r="AG16" s="343">
        <f t="shared" si="1"/>
        <v>71.16279069767441</v>
      </c>
    </row>
    <row r="17" spans="1:33" ht="63">
      <c r="A17" s="72">
        <v>6</v>
      </c>
      <c r="B17" s="77" t="s">
        <v>18</v>
      </c>
      <c r="C17" s="76"/>
      <c r="D17" s="76"/>
      <c r="E17" s="77" t="s">
        <v>1027</v>
      </c>
      <c r="F17" s="76" t="s">
        <v>595</v>
      </c>
      <c r="G17" s="76">
        <v>50</v>
      </c>
      <c r="H17" s="76">
        <v>0</v>
      </c>
      <c r="I17" s="76">
        <v>0</v>
      </c>
      <c r="J17" s="76">
        <v>0</v>
      </c>
      <c r="K17" s="76" t="s">
        <v>375</v>
      </c>
      <c r="L17" s="76"/>
      <c r="M17" s="76"/>
      <c r="N17" s="60">
        <v>0</v>
      </c>
      <c r="O17" s="60">
        <v>0</v>
      </c>
      <c r="P17" s="60">
        <v>0</v>
      </c>
      <c r="Q17" s="60">
        <v>0</v>
      </c>
      <c r="R17" s="60">
        <v>0</v>
      </c>
      <c r="S17" s="60">
        <v>0</v>
      </c>
      <c r="T17" s="60">
        <v>0</v>
      </c>
      <c r="U17" s="60">
        <v>0</v>
      </c>
      <c r="V17" s="60">
        <v>0</v>
      </c>
      <c r="W17" s="60">
        <v>0</v>
      </c>
      <c r="X17" s="60">
        <v>0</v>
      </c>
      <c r="Y17" s="60">
        <v>0</v>
      </c>
      <c r="Z17" s="343"/>
      <c r="AA17" s="343"/>
      <c r="AB17" s="343"/>
      <c r="AC17" s="343"/>
      <c r="AD17" s="343"/>
      <c r="AE17" s="343"/>
      <c r="AF17" s="343"/>
      <c r="AG17" s="343"/>
    </row>
    <row r="18" spans="1:33" ht="63">
      <c r="A18" s="72">
        <v>7</v>
      </c>
      <c r="B18" s="77" t="s">
        <v>19</v>
      </c>
      <c r="C18" s="76"/>
      <c r="D18" s="76"/>
      <c r="E18" s="77" t="s">
        <v>411</v>
      </c>
      <c r="F18" s="76" t="s">
        <v>253</v>
      </c>
      <c r="G18" s="76" t="s">
        <v>412</v>
      </c>
      <c r="H18" s="76" t="s">
        <v>413</v>
      </c>
      <c r="I18" s="76">
        <v>30.39</v>
      </c>
      <c r="J18" s="76">
        <v>57.79</v>
      </c>
      <c r="K18" s="72"/>
      <c r="L18" s="76"/>
      <c r="M18" s="76" t="s">
        <v>375</v>
      </c>
      <c r="N18" s="72">
        <v>816</v>
      </c>
      <c r="O18" s="430">
        <v>816</v>
      </c>
      <c r="P18" s="76">
        <v>1284</v>
      </c>
      <c r="Q18" s="72">
        <v>1284</v>
      </c>
      <c r="R18" s="76">
        <v>0</v>
      </c>
      <c r="S18" s="76">
        <v>0</v>
      </c>
      <c r="T18" s="60">
        <v>742</v>
      </c>
      <c r="U18" s="60">
        <v>742</v>
      </c>
      <c r="V18" s="76">
        <v>248</v>
      </c>
      <c r="W18" s="76">
        <v>248</v>
      </c>
      <c r="X18" s="60">
        <v>1284</v>
      </c>
      <c r="Y18" s="60">
        <v>1284</v>
      </c>
      <c r="Z18" s="345">
        <f t="shared" ref="Z18:Z69" si="4">V18/N18*100</f>
        <v>30.392156862745097</v>
      </c>
      <c r="AA18" s="345">
        <f>W18/O18*100</f>
        <v>30.392156862745097</v>
      </c>
      <c r="AB18" s="345">
        <f t="shared" si="2"/>
        <v>100</v>
      </c>
      <c r="AC18" s="346">
        <f t="shared" si="0"/>
        <v>100</v>
      </c>
      <c r="AD18" s="345">
        <f t="shared" ref="AD18:AD69" si="5">R18/N18*100</f>
        <v>0</v>
      </c>
      <c r="AE18" s="345">
        <f t="shared" ref="AE18:AE73" si="6">S18/O18*100</f>
        <v>0</v>
      </c>
      <c r="AF18" s="345">
        <f t="shared" si="3"/>
        <v>57.788161993769471</v>
      </c>
      <c r="AG18" s="345">
        <f t="shared" si="1"/>
        <v>57.788161993769471</v>
      </c>
    </row>
    <row r="19" spans="1:33" ht="15.75">
      <c r="A19" s="194">
        <v>8</v>
      </c>
      <c r="B19" s="57" t="s">
        <v>20</v>
      </c>
      <c r="C19" s="33"/>
      <c r="D19" s="33"/>
      <c r="E19" s="57"/>
      <c r="F19" s="33"/>
      <c r="G19" s="38"/>
      <c r="H19" s="38"/>
      <c r="I19" s="38"/>
      <c r="J19" s="38"/>
      <c r="K19" s="38"/>
      <c r="L19" s="38"/>
      <c r="M19" s="38"/>
      <c r="N19" s="38"/>
      <c r="O19" s="38"/>
      <c r="P19" s="38"/>
      <c r="Q19" s="38"/>
      <c r="R19" s="38"/>
      <c r="S19" s="38"/>
      <c r="T19" s="38"/>
      <c r="U19" s="38"/>
      <c r="V19" s="38"/>
      <c r="W19" s="38"/>
      <c r="X19" s="38"/>
      <c r="Y19" s="38"/>
      <c r="Z19" s="343"/>
      <c r="AA19" s="343"/>
      <c r="AB19" s="343"/>
      <c r="AC19" s="343"/>
      <c r="AD19" s="343"/>
      <c r="AE19" s="343"/>
      <c r="AF19" s="343"/>
      <c r="AG19" s="343"/>
    </row>
    <row r="20" spans="1:33" ht="15.75">
      <c r="A20" s="194">
        <v>9</v>
      </c>
      <c r="B20" s="57" t="s">
        <v>21</v>
      </c>
      <c r="C20" s="33"/>
      <c r="D20" s="33"/>
      <c r="E20" s="57"/>
      <c r="F20" s="33"/>
      <c r="G20" s="38"/>
      <c r="H20" s="38"/>
      <c r="I20" s="38"/>
      <c r="J20" s="38"/>
      <c r="K20" s="38"/>
      <c r="L20" s="38"/>
      <c r="M20" s="38"/>
      <c r="N20" s="38"/>
      <c r="O20" s="38"/>
      <c r="P20" s="38"/>
      <c r="Q20" s="38"/>
      <c r="R20" s="38"/>
      <c r="S20" s="38"/>
      <c r="T20" s="38"/>
      <c r="U20" s="38"/>
      <c r="V20" s="38"/>
      <c r="W20" s="38"/>
      <c r="X20" s="38"/>
      <c r="Y20" s="38"/>
      <c r="Z20" s="343"/>
      <c r="AA20" s="343"/>
      <c r="AB20" s="343"/>
      <c r="AC20" s="343"/>
      <c r="AD20" s="343"/>
      <c r="AE20" s="343"/>
      <c r="AF20" s="343"/>
      <c r="AG20" s="343"/>
    </row>
    <row r="21" spans="1:33" ht="78.75">
      <c r="A21" s="72">
        <v>10</v>
      </c>
      <c r="B21" s="77" t="s">
        <v>22</v>
      </c>
      <c r="C21" s="76"/>
      <c r="D21" s="76"/>
      <c r="E21" s="77" t="s">
        <v>1011</v>
      </c>
      <c r="F21" s="76" t="s">
        <v>253</v>
      </c>
      <c r="G21" s="76">
        <v>15</v>
      </c>
      <c r="H21" s="76">
        <v>15</v>
      </c>
      <c r="I21" s="76">
        <v>15</v>
      </c>
      <c r="J21" s="76">
        <v>15</v>
      </c>
      <c r="K21" s="76"/>
      <c r="L21" s="76"/>
      <c r="M21" s="76" t="s">
        <v>375</v>
      </c>
      <c r="N21" s="76">
        <v>5</v>
      </c>
      <c r="O21" s="430">
        <v>5</v>
      </c>
      <c r="P21" s="76">
        <v>404</v>
      </c>
      <c r="Q21" s="76">
        <v>414</v>
      </c>
      <c r="R21" s="76">
        <v>2</v>
      </c>
      <c r="S21" s="76">
        <v>2</v>
      </c>
      <c r="T21" s="76">
        <v>105</v>
      </c>
      <c r="U21" s="76">
        <v>113</v>
      </c>
      <c r="V21" s="76">
        <v>2</v>
      </c>
      <c r="W21" s="76">
        <v>2</v>
      </c>
      <c r="X21" s="76">
        <v>16</v>
      </c>
      <c r="Y21" s="76">
        <v>16</v>
      </c>
      <c r="Z21" s="345">
        <f t="shared" si="4"/>
        <v>40</v>
      </c>
      <c r="AA21" s="345">
        <f t="shared" ref="AA21:AA73" si="7">W21/O21*100</f>
        <v>40</v>
      </c>
      <c r="AB21" s="345">
        <f t="shared" si="2"/>
        <v>3.9603960396039604</v>
      </c>
      <c r="AC21" s="345">
        <f t="shared" si="0"/>
        <v>3.8647342995169081</v>
      </c>
      <c r="AD21" s="345">
        <f t="shared" si="5"/>
        <v>40</v>
      </c>
      <c r="AE21" s="345">
        <f t="shared" si="6"/>
        <v>40</v>
      </c>
      <c r="AF21" s="345">
        <f t="shared" si="3"/>
        <v>25.990099009900991</v>
      </c>
      <c r="AG21" s="345">
        <f t="shared" si="1"/>
        <v>27.294685990338163</v>
      </c>
    </row>
    <row r="22" spans="1:33" ht="15.75">
      <c r="A22" s="72">
        <v>11</v>
      </c>
      <c r="B22" s="77" t="s">
        <v>23</v>
      </c>
      <c r="C22" s="76" t="s">
        <v>375</v>
      </c>
      <c r="D22" s="76"/>
      <c r="E22" s="77"/>
      <c r="F22" s="76"/>
      <c r="G22" s="78"/>
      <c r="H22" s="78"/>
      <c r="I22" s="78"/>
      <c r="J22" s="78"/>
      <c r="K22" s="62"/>
      <c r="L22" s="62"/>
      <c r="M22" s="62"/>
      <c r="N22" s="60"/>
      <c r="O22" s="430">
        <v>13</v>
      </c>
      <c r="P22" s="60"/>
      <c r="Q22" s="60"/>
      <c r="R22" s="76">
        <v>0</v>
      </c>
      <c r="S22" s="60"/>
      <c r="T22" s="60"/>
      <c r="U22" s="60"/>
      <c r="V22" s="60"/>
      <c r="W22" s="60"/>
      <c r="X22" s="60"/>
      <c r="Y22" s="60"/>
      <c r="Z22" s="345"/>
      <c r="AA22" s="346">
        <f t="shared" si="7"/>
        <v>0</v>
      </c>
      <c r="AB22" s="345"/>
      <c r="AC22" s="345"/>
      <c r="AD22" s="345"/>
      <c r="AE22" s="345">
        <f t="shared" si="6"/>
        <v>0</v>
      </c>
      <c r="AF22" s="345"/>
      <c r="AG22" s="345"/>
    </row>
    <row r="23" spans="1:33" ht="15.75">
      <c r="A23" s="194">
        <v>12</v>
      </c>
      <c r="B23" s="57" t="s">
        <v>24</v>
      </c>
      <c r="C23" s="33"/>
      <c r="D23" s="33"/>
      <c r="E23" s="57"/>
      <c r="F23" s="33"/>
      <c r="G23" s="38"/>
      <c r="H23" s="38"/>
      <c r="I23" s="38"/>
      <c r="J23" s="38"/>
      <c r="K23" s="38"/>
      <c r="L23" s="38"/>
      <c r="M23" s="38"/>
      <c r="N23" s="38"/>
      <c r="O23" s="38"/>
      <c r="P23" s="38"/>
      <c r="Q23" s="38"/>
      <c r="R23" s="38"/>
      <c r="S23" s="38"/>
      <c r="T23" s="38"/>
      <c r="U23" s="38"/>
      <c r="V23" s="38"/>
      <c r="W23" s="38"/>
      <c r="X23" s="38"/>
      <c r="Y23" s="38"/>
      <c r="Z23" s="343"/>
      <c r="AA23" s="343"/>
      <c r="AB23" s="343"/>
      <c r="AC23" s="343"/>
      <c r="AD23" s="343"/>
      <c r="AE23" s="343"/>
      <c r="AF23" s="343"/>
      <c r="AG23" s="343"/>
    </row>
    <row r="24" spans="1:33" ht="140.25" customHeight="1">
      <c r="A24" s="72">
        <v>13</v>
      </c>
      <c r="B24" s="77" t="s">
        <v>25</v>
      </c>
      <c r="C24" s="76"/>
      <c r="D24" s="76"/>
      <c r="E24" s="77" t="s">
        <v>1012</v>
      </c>
      <c r="F24" s="76" t="s">
        <v>253</v>
      </c>
      <c r="G24" s="76"/>
      <c r="H24" s="76"/>
      <c r="I24" s="76"/>
      <c r="J24" s="76"/>
      <c r="K24" s="76"/>
      <c r="L24" s="76"/>
      <c r="M24" s="76" t="s">
        <v>375</v>
      </c>
      <c r="N24" s="76">
        <v>247</v>
      </c>
      <c r="O24" s="430">
        <v>250</v>
      </c>
      <c r="P24" s="76">
        <v>145</v>
      </c>
      <c r="Q24" s="76">
        <v>147</v>
      </c>
      <c r="R24" s="76">
        <v>0</v>
      </c>
      <c r="S24" s="76">
        <v>0</v>
      </c>
      <c r="T24" s="76">
        <v>24</v>
      </c>
      <c r="U24" s="76">
        <v>24</v>
      </c>
      <c r="V24" s="76">
        <v>247</v>
      </c>
      <c r="W24" s="76">
        <v>250</v>
      </c>
      <c r="X24" s="76">
        <v>121</v>
      </c>
      <c r="Y24" s="76">
        <v>123</v>
      </c>
      <c r="Z24" s="345">
        <f t="shared" si="4"/>
        <v>100</v>
      </c>
      <c r="AA24" s="345">
        <f t="shared" si="7"/>
        <v>100</v>
      </c>
      <c r="AB24" s="345">
        <f t="shared" si="2"/>
        <v>83.448275862068968</v>
      </c>
      <c r="AC24" s="345">
        <f t="shared" si="0"/>
        <v>83.673469387755105</v>
      </c>
      <c r="AD24" s="345">
        <f t="shared" si="5"/>
        <v>0</v>
      </c>
      <c r="AE24" s="345">
        <f t="shared" si="6"/>
        <v>0</v>
      </c>
      <c r="AF24" s="345">
        <f t="shared" si="3"/>
        <v>16.551724137931036</v>
      </c>
      <c r="AG24" s="345">
        <f t="shared" si="1"/>
        <v>16.326530612244898</v>
      </c>
    </row>
    <row r="25" spans="1:33" ht="15.75">
      <c r="A25" s="194">
        <v>14</v>
      </c>
      <c r="B25" s="57" t="s">
        <v>26</v>
      </c>
      <c r="C25" s="33"/>
      <c r="D25" s="33"/>
      <c r="E25" s="57"/>
      <c r="F25" s="33"/>
      <c r="G25" s="33"/>
      <c r="H25" s="33"/>
      <c r="I25" s="33"/>
      <c r="J25" s="33"/>
      <c r="K25" s="33"/>
      <c r="L25" s="33"/>
      <c r="M25" s="33"/>
      <c r="N25" s="33"/>
      <c r="O25" s="33"/>
      <c r="P25" s="33"/>
      <c r="Q25" s="33"/>
      <c r="R25" s="33"/>
      <c r="S25" s="33"/>
      <c r="T25" s="33"/>
      <c r="U25" s="33"/>
      <c r="V25" s="33"/>
      <c r="W25" s="33"/>
      <c r="X25" s="33"/>
      <c r="Y25" s="33"/>
      <c r="Z25" s="343"/>
      <c r="AA25" s="343"/>
      <c r="AB25" s="343"/>
      <c r="AC25" s="343"/>
      <c r="AD25" s="343"/>
      <c r="AE25" s="343"/>
      <c r="AF25" s="343"/>
      <c r="AG25" s="343"/>
    </row>
    <row r="26" spans="1:33" ht="15.75">
      <c r="A26" s="72">
        <v>15</v>
      </c>
      <c r="B26" s="77" t="s">
        <v>27</v>
      </c>
      <c r="C26" s="76" t="s">
        <v>375</v>
      </c>
      <c r="D26" s="76"/>
      <c r="E26" s="77"/>
      <c r="F26" s="76"/>
      <c r="G26" s="78"/>
      <c r="H26" s="78"/>
      <c r="I26" s="78"/>
      <c r="J26" s="78"/>
      <c r="K26" s="76" t="s">
        <v>375</v>
      </c>
      <c r="L26" s="78"/>
      <c r="M26" s="78"/>
      <c r="N26" s="62"/>
      <c r="O26" s="60"/>
      <c r="P26" s="60"/>
      <c r="Q26" s="76">
        <v>11653</v>
      </c>
      <c r="R26" s="60"/>
      <c r="S26" s="60"/>
      <c r="T26" s="60"/>
      <c r="U26" s="60"/>
      <c r="V26" s="60"/>
      <c r="W26" s="60"/>
      <c r="X26" s="60"/>
      <c r="Y26" s="76">
        <v>69</v>
      </c>
      <c r="Z26" s="343"/>
      <c r="AA26" s="343"/>
      <c r="AB26" s="343"/>
      <c r="AC26" s="343">
        <f t="shared" si="0"/>
        <v>0.59212220029177032</v>
      </c>
      <c r="AD26" s="343"/>
      <c r="AE26" s="343"/>
      <c r="AF26" s="343"/>
      <c r="AG26" s="343">
        <f t="shared" si="1"/>
        <v>0</v>
      </c>
    </row>
    <row r="27" spans="1:33" ht="78.75">
      <c r="A27" s="72">
        <v>16</v>
      </c>
      <c r="B27" s="77" t="s">
        <v>28</v>
      </c>
      <c r="C27" s="76"/>
      <c r="D27" s="76"/>
      <c r="E27" s="77" t="s">
        <v>1013</v>
      </c>
      <c r="F27" s="76" t="s">
        <v>253</v>
      </c>
      <c r="G27" s="76" t="s">
        <v>124</v>
      </c>
      <c r="H27" s="76" t="s">
        <v>124</v>
      </c>
      <c r="I27" s="76">
        <v>9</v>
      </c>
      <c r="J27" s="76">
        <v>601</v>
      </c>
      <c r="K27" s="76"/>
      <c r="L27" s="76"/>
      <c r="M27" s="76" t="s">
        <v>375</v>
      </c>
      <c r="N27" s="76">
        <v>9</v>
      </c>
      <c r="O27" s="430">
        <v>9</v>
      </c>
      <c r="P27" s="76">
        <v>580</v>
      </c>
      <c r="Q27" s="76">
        <v>601</v>
      </c>
      <c r="R27" s="60" t="s">
        <v>1014</v>
      </c>
      <c r="S27" s="60" t="s">
        <v>1014</v>
      </c>
      <c r="T27" s="76" t="s">
        <v>1014</v>
      </c>
      <c r="U27" s="76" t="s">
        <v>1015</v>
      </c>
      <c r="V27" s="76">
        <v>0</v>
      </c>
      <c r="W27" s="76">
        <v>0</v>
      </c>
      <c r="X27" s="76">
        <v>150</v>
      </c>
      <c r="Y27" s="76">
        <v>198</v>
      </c>
      <c r="Z27" s="345">
        <f t="shared" si="4"/>
        <v>0</v>
      </c>
      <c r="AA27" s="345">
        <f t="shared" si="7"/>
        <v>0</v>
      </c>
      <c r="AB27" s="345">
        <f t="shared" si="2"/>
        <v>25.862068965517242</v>
      </c>
      <c r="AC27" s="345">
        <f t="shared" si="0"/>
        <v>32.945091514143094</v>
      </c>
      <c r="AD27" s="345"/>
      <c r="AE27" s="345"/>
      <c r="AF27" s="345"/>
      <c r="AG27" s="345"/>
    </row>
    <row r="28" spans="1:33" ht="15.75">
      <c r="A28" s="194">
        <v>17</v>
      </c>
      <c r="B28" s="57" t="s">
        <v>29</v>
      </c>
      <c r="C28" s="33"/>
      <c r="D28" s="33"/>
      <c r="E28" s="57"/>
      <c r="F28" s="33"/>
      <c r="G28" s="38"/>
      <c r="H28" s="38"/>
      <c r="I28" s="38"/>
      <c r="J28" s="38"/>
      <c r="K28" s="38"/>
      <c r="L28" s="38"/>
      <c r="M28" s="38"/>
      <c r="N28" s="38"/>
      <c r="O28" s="38"/>
      <c r="P28" s="38"/>
      <c r="Q28" s="33"/>
      <c r="R28" s="33"/>
      <c r="S28" s="33"/>
      <c r="T28" s="33"/>
      <c r="U28" s="33"/>
      <c r="V28" s="33"/>
      <c r="W28" s="33"/>
      <c r="X28" s="33"/>
      <c r="Y28" s="33"/>
      <c r="Z28" s="343"/>
      <c r="AA28" s="343"/>
      <c r="AB28" s="343"/>
      <c r="AC28" s="343"/>
      <c r="AD28" s="343"/>
      <c r="AE28" s="343"/>
      <c r="AF28" s="343"/>
      <c r="AG28" s="343"/>
    </row>
    <row r="29" spans="1:33" ht="15.75">
      <c r="A29" s="194">
        <v>18</v>
      </c>
      <c r="B29" s="57" t="s">
        <v>30</v>
      </c>
      <c r="C29" s="33"/>
      <c r="D29" s="33"/>
      <c r="E29" s="57"/>
      <c r="F29" s="33"/>
      <c r="G29" s="194"/>
      <c r="H29" s="194"/>
      <c r="I29" s="194"/>
      <c r="J29" s="194"/>
      <c r="K29" s="194"/>
      <c r="L29" s="194"/>
      <c r="M29" s="194"/>
      <c r="N29" s="194"/>
      <c r="O29" s="194"/>
      <c r="P29" s="194"/>
      <c r="Q29" s="194"/>
      <c r="R29" s="194"/>
      <c r="S29" s="194"/>
      <c r="T29" s="194"/>
      <c r="U29" s="194"/>
      <c r="V29" s="194"/>
      <c r="W29" s="194"/>
      <c r="X29" s="194"/>
      <c r="Y29" s="194"/>
      <c r="Z29" s="343"/>
      <c r="AA29" s="343"/>
      <c r="AB29" s="343"/>
      <c r="AC29" s="343"/>
      <c r="AD29" s="343"/>
      <c r="AE29" s="343"/>
      <c r="AF29" s="343"/>
      <c r="AG29" s="343"/>
    </row>
    <row r="30" spans="1:33" ht="63">
      <c r="A30" s="77">
        <v>19</v>
      </c>
      <c r="B30" s="77" t="s">
        <v>31</v>
      </c>
      <c r="C30" s="76"/>
      <c r="D30" s="76"/>
      <c r="E30" s="77" t="s">
        <v>1016</v>
      </c>
      <c r="F30" s="76" t="s">
        <v>253</v>
      </c>
      <c r="G30" s="76">
        <v>100</v>
      </c>
      <c r="H30" s="76">
        <v>100</v>
      </c>
      <c r="I30" s="76">
        <v>100</v>
      </c>
      <c r="J30" s="76">
        <v>100</v>
      </c>
      <c r="K30" s="76"/>
      <c r="L30" s="76"/>
      <c r="M30" s="76" t="s">
        <v>375</v>
      </c>
      <c r="N30" s="60"/>
      <c r="O30" s="60"/>
      <c r="P30" s="60"/>
      <c r="Q30" s="60"/>
      <c r="R30" s="60"/>
      <c r="S30" s="60"/>
      <c r="T30" s="60"/>
      <c r="U30" s="60"/>
      <c r="V30" s="60"/>
      <c r="W30" s="60"/>
      <c r="X30" s="60"/>
      <c r="Y30" s="60"/>
      <c r="Z30" s="343"/>
      <c r="AA30" s="343"/>
      <c r="AB30" s="343"/>
      <c r="AC30" s="343"/>
      <c r="AD30" s="343"/>
      <c r="AE30" s="343"/>
      <c r="AF30" s="343"/>
      <c r="AG30" s="343"/>
    </row>
    <row r="31" spans="1:33" ht="237" customHeight="1">
      <c r="A31" s="72">
        <v>20</v>
      </c>
      <c r="B31" s="77" t="s">
        <v>32</v>
      </c>
      <c r="C31" s="76"/>
      <c r="D31" s="76"/>
      <c r="E31" s="83" t="s">
        <v>1028</v>
      </c>
      <c r="F31" s="76" t="s">
        <v>1017</v>
      </c>
      <c r="G31" s="76" t="s">
        <v>1018</v>
      </c>
      <c r="H31" s="76">
        <v>100</v>
      </c>
      <c r="I31" s="76" t="s">
        <v>1019</v>
      </c>
      <c r="J31" s="76">
        <v>100</v>
      </c>
      <c r="K31" s="60" t="s">
        <v>375</v>
      </c>
      <c r="L31" s="60" t="s">
        <v>1020</v>
      </c>
      <c r="M31" s="60"/>
      <c r="N31" s="76">
        <v>0</v>
      </c>
      <c r="O31" s="430">
        <v>0</v>
      </c>
      <c r="P31" s="76">
        <v>691</v>
      </c>
      <c r="Q31" s="76">
        <v>691</v>
      </c>
      <c r="R31" s="76">
        <v>0</v>
      </c>
      <c r="S31" s="76">
        <v>0</v>
      </c>
      <c r="T31" s="76">
        <v>437</v>
      </c>
      <c r="U31" s="76">
        <v>437</v>
      </c>
      <c r="V31" s="76">
        <v>0</v>
      </c>
      <c r="W31" s="76">
        <v>0</v>
      </c>
      <c r="X31" s="76">
        <v>254</v>
      </c>
      <c r="Y31" s="76">
        <v>254</v>
      </c>
      <c r="Z31" s="343"/>
      <c r="AA31" s="343"/>
      <c r="AB31" s="343">
        <f t="shared" si="2"/>
        <v>36.758321273516643</v>
      </c>
      <c r="AC31" s="343">
        <f t="shared" si="0"/>
        <v>36.758321273516643</v>
      </c>
      <c r="AD31" s="343"/>
      <c r="AE31" s="343"/>
      <c r="AF31" s="343">
        <f t="shared" si="3"/>
        <v>63.24167872648335</v>
      </c>
      <c r="AG31" s="343">
        <f t="shared" si="1"/>
        <v>63.24167872648335</v>
      </c>
    </row>
    <row r="32" spans="1:33" ht="63">
      <c r="A32" s="72">
        <v>21</v>
      </c>
      <c r="B32" s="77" t="s">
        <v>33</v>
      </c>
      <c r="C32" s="76"/>
      <c r="D32" s="76"/>
      <c r="E32" s="311" t="s">
        <v>463</v>
      </c>
      <c r="F32" s="76" t="s">
        <v>253</v>
      </c>
      <c r="G32" s="76">
        <v>6</v>
      </c>
      <c r="H32" s="76">
        <v>6</v>
      </c>
      <c r="I32" s="76">
        <v>0</v>
      </c>
      <c r="J32" s="76">
        <v>0</v>
      </c>
      <c r="K32" s="76" t="s">
        <v>375</v>
      </c>
      <c r="L32" s="76"/>
      <c r="M32" s="76"/>
      <c r="N32" s="76">
        <v>4</v>
      </c>
      <c r="O32" s="430">
        <v>6</v>
      </c>
      <c r="P32" s="76">
        <v>731</v>
      </c>
      <c r="Q32" s="76">
        <v>787</v>
      </c>
      <c r="R32" s="76">
        <v>2</v>
      </c>
      <c r="S32" s="76">
        <v>3</v>
      </c>
      <c r="T32" s="76">
        <v>290</v>
      </c>
      <c r="U32" s="76">
        <v>315</v>
      </c>
      <c r="V32" s="76">
        <v>1</v>
      </c>
      <c r="W32" s="76">
        <v>2</v>
      </c>
      <c r="X32" s="76">
        <v>220</v>
      </c>
      <c r="Y32" s="76">
        <v>235</v>
      </c>
      <c r="Z32" s="345">
        <f t="shared" si="4"/>
        <v>25</v>
      </c>
      <c r="AA32" s="345">
        <f t="shared" si="7"/>
        <v>33.333333333333329</v>
      </c>
      <c r="AB32" s="345">
        <f t="shared" si="2"/>
        <v>30.095759233926128</v>
      </c>
      <c r="AC32" s="345">
        <f t="shared" si="0"/>
        <v>29.860228716645487</v>
      </c>
      <c r="AD32" s="345">
        <f t="shared" si="5"/>
        <v>50</v>
      </c>
      <c r="AE32" s="345">
        <f t="shared" si="6"/>
        <v>50</v>
      </c>
      <c r="AF32" s="345">
        <f t="shared" si="3"/>
        <v>39.671682626538988</v>
      </c>
      <c r="AG32" s="345">
        <f t="shared" si="1"/>
        <v>40.025412960609913</v>
      </c>
    </row>
    <row r="33" spans="1:33" ht="173.25" customHeight="1">
      <c r="A33" s="72">
        <v>22</v>
      </c>
      <c r="B33" s="77" t="s">
        <v>34</v>
      </c>
      <c r="C33" s="76"/>
      <c r="D33" s="76"/>
      <c r="E33" s="77" t="s">
        <v>1021</v>
      </c>
      <c r="F33" s="76" t="s">
        <v>253</v>
      </c>
      <c r="G33" s="78">
        <v>100</v>
      </c>
      <c r="H33" s="78">
        <v>100</v>
      </c>
      <c r="I33" s="78">
        <v>100</v>
      </c>
      <c r="J33" s="78">
        <v>100</v>
      </c>
      <c r="K33" s="78"/>
      <c r="L33" s="76" t="s">
        <v>1022</v>
      </c>
      <c r="M33" s="78"/>
      <c r="N33" s="62">
        <v>0</v>
      </c>
      <c r="O33" s="62">
        <v>0</v>
      </c>
      <c r="P33" s="62">
        <v>0</v>
      </c>
      <c r="Q33" s="62">
        <v>0</v>
      </c>
      <c r="R33" s="62">
        <v>0</v>
      </c>
      <c r="S33" s="62">
        <v>0</v>
      </c>
      <c r="T33" s="62">
        <v>0</v>
      </c>
      <c r="U33" s="62">
        <v>0</v>
      </c>
      <c r="V33" s="62">
        <v>0</v>
      </c>
      <c r="W33" s="62">
        <v>0</v>
      </c>
      <c r="X33" s="62">
        <v>0</v>
      </c>
      <c r="Y33" s="62">
        <v>0</v>
      </c>
      <c r="Z33" s="343"/>
      <c r="AA33" s="343"/>
      <c r="AB33" s="343"/>
      <c r="AC33" s="343"/>
      <c r="AD33" s="343"/>
      <c r="AE33" s="343"/>
      <c r="AF33" s="343"/>
      <c r="AG33" s="343"/>
    </row>
    <row r="34" spans="1:33" ht="15.75">
      <c r="A34" s="72">
        <v>23</v>
      </c>
      <c r="B34" s="221" t="s">
        <v>35</v>
      </c>
      <c r="C34" s="76" t="s">
        <v>375</v>
      </c>
      <c r="D34" s="76"/>
      <c r="E34" s="77"/>
      <c r="F34" s="76"/>
      <c r="G34" s="78"/>
      <c r="H34" s="78"/>
      <c r="I34" s="78"/>
      <c r="J34" s="78"/>
      <c r="K34" s="78"/>
      <c r="L34" s="78"/>
      <c r="M34" s="78" t="s">
        <v>375</v>
      </c>
      <c r="N34" s="78">
        <v>329</v>
      </c>
      <c r="O34" s="430">
        <v>839</v>
      </c>
      <c r="P34" s="76">
        <v>36</v>
      </c>
      <c r="Q34" s="76">
        <v>63</v>
      </c>
      <c r="R34" s="78">
        <v>329</v>
      </c>
      <c r="S34" s="76">
        <v>839</v>
      </c>
      <c r="T34" s="76">
        <v>36</v>
      </c>
      <c r="U34" s="76">
        <v>63</v>
      </c>
      <c r="V34" s="78">
        <v>0</v>
      </c>
      <c r="W34" s="76">
        <v>0</v>
      </c>
      <c r="X34" s="76">
        <v>0</v>
      </c>
      <c r="Y34" s="76">
        <v>0</v>
      </c>
      <c r="Z34" s="345">
        <f t="shared" si="4"/>
        <v>0</v>
      </c>
      <c r="AA34" s="345">
        <f t="shared" si="7"/>
        <v>0</v>
      </c>
      <c r="AB34" s="345">
        <f t="shared" si="2"/>
        <v>0</v>
      </c>
      <c r="AC34" s="345">
        <f t="shared" si="0"/>
        <v>0</v>
      </c>
      <c r="AD34" s="345">
        <f t="shared" si="5"/>
        <v>100</v>
      </c>
      <c r="AE34" s="345">
        <f t="shared" si="6"/>
        <v>100</v>
      </c>
      <c r="AF34" s="345">
        <f t="shared" si="3"/>
        <v>100</v>
      </c>
      <c r="AG34" s="345">
        <f t="shared" si="1"/>
        <v>100</v>
      </c>
    </row>
    <row r="35" spans="1:33" ht="47.25">
      <c r="A35" s="72">
        <v>24</v>
      </c>
      <c r="B35" s="221" t="s">
        <v>37</v>
      </c>
      <c r="C35" s="76"/>
      <c r="D35" s="76"/>
      <c r="E35" s="77" t="s">
        <v>1023</v>
      </c>
      <c r="F35" s="76" t="s">
        <v>253</v>
      </c>
      <c r="G35" s="60"/>
      <c r="H35" s="60"/>
      <c r="I35" s="60"/>
      <c r="J35" s="60"/>
      <c r="K35" s="60"/>
      <c r="L35" s="60"/>
      <c r="M35" s="60"/>
      <c r="N35" s="60"/>
      <c r="O35" s="60"/>
      <c r="P35" s="60"/>
      <c r="Q35" s="76">
        <v>67</v>
      </c>
      <c r="R35" s="60"/>
      <c r="S35" s="60"/>
      <c r="T35" s="60"/>
      <c r="U35" s="76">
        <v>0</v>
      </c>
      <c r="V35" s="60"/>
      <c r="W35" s="60"/>
      <c r="X35" s="60"/>
      <c r="Y35" s="76">
        <v>67</v>
      </c>
      <c r="Z35" s="343"/>
      <c r="AA35" s="343"/>
      <c r="AB35" s="343"/>
      <c r="AC35" s="343">
        <f t="shared" si="0"/>
        <v>100</v>
      </c>
      <c r="AD35" s="343"/>
      <c r="AE35" s="343"/>
      <c r="AF35" s="343"/>
      <c r="AG35" s="343">
        <f t="shared" si="1"/>
        <v>0</v>
      </c>
    </row>
    <row r="36" spans="1:33" ht="75" customHeight="1">
      <c r="A36" s="72">
        <v>25</v>
      </c>
      <c r="B36" s="77" t="s">
        <v>38</v>
      </c>
      <c r="C36" s="76"/>
      <c r="D36" s="76"/>
      <c r="E36" s="77" t="s">
        <v>1337</v>
      </c>
      <c r="F36" s="76" t="s">
        <v>253</v>
      </c>
      <c r="G36" s="78">
        <v>30</v>
      </c>
      <c r="H36" s="78">
        <v>30</v>
      </c>
      <c r="I36" s="78">
        <v>0</v>
      </c>
      <c r="J36" s="78">
        <v>100</v>
      </c>
      <c r="K36" s="76"/>
      <c r="L36" s="76" t="s">
        <v>1024</v>
      </c>
      <c r="M36" s="76"/>
      <c r="N36" s="76">
        <v>0</v>
      </c>
      <c r="O36" s="430">
        <v>0</v>
      </c>
      <c r="P36" s="76">
        <v>15</v>
      </c>
      <c r="Q36" s="76">
        <v>15</v>
      </c>
      <c r="R36" s="76">
        <v>0</v>
      </c>
      <c r="S36" s="76">
        <v>0</v>
      </c>
      <c r="T36" s="76">
        <v>15</v>
      </c>
      <c r="U36" s="76">
        <v>15</v>
      </c>
      <c r="V36" s="76">
        <v>0</v>
      </c>
      <c r="W36" s="76">
        <v>0</v>
      </c>
      <c r="X36" s="76">
        <v>0</v>
      </c>
      <c r="Y36" s="76">
        <v>0</v>
      </c>
      <c r="Z36" s="343"/>
      <c r="AA36" s="343"/>
      <c r="AB36" s="343">
        <f t="shared" si="2"/>
        <v>0</v>
      </c>
      <c r="AC36" s="343">
        <f t="shared" si="0"/>
        <v>0</v>
      </c>
      <c r="AD36" s="343"/>
      <c r="AE36" s="343"/>
      <c r="AF36" s="343">
        <f t="shared" si="3"/>
        <v>100</v>
      </c>
      <c r="AG36" s="343">
        <f t="shared" si="1"/>
        <v>100</v>
      </c>
    </row>
    <row r="37" spans="1:33" ht="15.75">
      <c r="A37" s="72">
        <v>26</v>
      </c>
      <c r="B37" s="77" t="s">
        <v>39</v>
      </c>
      <c r="C37" s="76" t="s">
        <v>375</v>
      </c>
      <c r="D37" s="76"/>
      <c r="E37" s="77"/>
      <c r="F37" s="76"/>
      <c r="G37" s="78"/>
      <c r="H37" s="78"/>
      <c r="I37" s="78"/>
      <c r="J37" s="78"/>
      <c r="K37" s="76" t="s">
        <v>375</v>
      </c>
      <c r="L37" s="76"/>
      <c r="M37" s="76"/>
      <c r="N37" s="76">
        <v>4</v>
      </c>
      <c r="O37" s="430">
        <v>9</v>
      </c>
      <c r="P37" s="76">
        <v>165</v>
      </c>
      <c r="Q37" s="76">
        <v>324</v>
      </c>
      <c r="R37" s="76">
        <v>0</v>
      </c>
      <c r="S37" s="76">
        <v>0</v>
      </c>
      <c r="T37" s="76">
        <v>2</v>
      </c>
      <c r="U37" s="76">
        <v>0</v>
      </c>
      <c r="V37" s="76">
        <v>4</v>
      </c>
      <c r="W37" s="76">
        <v>9</v>
      </c>
      <c r="X37" s="76">
        <v>163</v>
      </c>
      <c r="Y37" s="76">
        <v>324</v>
      </c>
      <c r="Z37" s="345">
        <f t="shared" si="4"/>
        <v>100</v>
      </c>
      <c r="AA37" s="345">
        <f t="shared" si="7"/>
        <v>100</v>
      </c>
      <c r="AB37" s="345">
        <f t="shared" si="2"/>
        <v>98.787878787878796</v>
      </c>
      <c r="AC37" s="345">
        <f t="shared" si="0"/>
        <v>100</v>
      </c>
      <c r="AD37" s="345">
        <f t="shared" si="5"/>
        <v>0</v>
      </c>
      <c r="AE37" s="345">
        <f t="shared" si="6"/>
        <v>0</v>
      </c>
      <c r="AF37" s="345">
        <f t="shared" si="3"/>
        <v>1.2121212121212122</v>
      </c>
      <c r="AG37" s="345">
        <f t="shared" si="1"/>
        <v>0</v>
      </c>
    </row>
    <row r="38" spans="1:33" ht="15.75">
      <c r="A38" s="72">
        <v>27</v>
      </c>
      <c r="B38" s="77" t="s">
        <v>40</v>
      </c>
      <c r="C38" s="60"/>
      <c r="D38" s="60"/>
      <c r="E38" s="61"/>
      <c r="F38" s="60"/>
      <c r="G38" s="62"/>
      <c r="H38" s="62"/>
      <c r="I38" s="62"/>
      <c r="J38" s="62"/>
      <c r="K38" s="76"/>
      <c r="L38" s="76"/>
      <c r="M38" s="76" t="s">
        <v>375</v>
      </c>
      <c r="N38" s="60"/>
      <c r="O38" s="430">
        <v>4</v>
      </c>
      <c r="P38" s="60"/>
      <c r="Q38" s="76">
        <v>854</v>
      </c>
      <c r="R38" s="60"/>
      <c r="S38" s="76">
        <v>1</v>
      </c>
      <c r="T38" s="60"/>
      <c r="U38" s="76">
        <v>408</v>
      </c>
      <c r="V38" s="60"/>
      <c r="W38" s="76">
        <v>3</v>
      </c>
      <c r="X38" s="60"/>
      <c r="Y38" s="76">
        <v>446</v>
      </c>
      <c r="Z38" s="345"/>
      <c r="AA38" s="345">
        <f t="shared" si="7"/>
        <v>75</v>
      </c>
      <c r="AB38" s="345"/>
      <c r="AC38" s="345">
        <f t="shared" si="0"/>
        <v>52.224824355971897</v>
      </c>
      <c r="AD38" s="345"/>
      <c r="AE38" s="345">
        <f t="shared" si="6"/>
        <v>25</v>
      </c>
      <c r="AF38" s="345"/>
      <c r="AG38" s="345">
        <f t="shared" si="1"/>
        <v>47.775175644028103</v>
      </c>
    </row>
    <row r="39" spans="1:33" ht="141.75">
      <c r="A39" s="72">
        <v>28</v>
      </c>
      <c r="B39" s="77" t="s">
        <v>41</v>
      </c>
      <c r="C39" s="76"/>
      <c r="D39" s="76"/>
      <c r="E39" s="77" t="s">
        <v>1025</v>
      </c>
      <c r="F39" s="76" t="s">
        <v>253</v>
      </c>
      <c r="G39" s="62"/>
      <c r="H39" s="62"/>
      <c r="I39" s="62"/>
      <c r="J39" s="62"/>
      <c r="K39" s="78"/>
      <c r="L39" s="78"/>
      <c r="M39" s="76" t="s">
        <v>375</v>
      </c>
      <c r="N39" s="62"/>
      <c r="O39" s="62"/>
      <c r="P39" s="62"/>
      <c r="Q39" s="62"/>
      <c r="R39" s="62"/>
      <c r="S39" s="62"/>
      <c r="T39" s="62"/>
      <c r="U39" s="62"/>
      <c r="V39" s="62"/>
      <c r="W39" s="62"/>
      <c r="X39" s="62"/>
      <c r="Y39" s="62"/>
      <c r="Z39" s="343"/>
      <c r="AA39" s="343"/>
      <c r="AB39" s="343"/>
      <c r="AC39" s="343"/>
      <c r="AD39" s="343"/>
      <c r="AE39" s="343"/>
      <c r="AF39" s="343"/>
      <c r="AG39" s="343"/>
    </row>
    <row r="40" spans="1:33" ht="15.75">
      <c r="A40" s="72">
        <v>29</v>
      </c>
      <c r="B40" s="77" t="s">
        <v>42</v>
      </c>
      <c r="C40" s="76"/>
      <c r="D40" s="76" t="s">
        <v>375</v>
      </c>
      <c r="E40" s="77"/>
      <c r="F40" s="76"/>
      <c r="G40" s="78"/>
      <c r="H40" s="78"/>
      <c r="I40" s="78"/>
      <c r="J40" s="78"/>
      <c r="K40" s="78"/>
      <c r="L40" s="78"/>
      <c r="M40" s="76" t="s">
        <v>375</v>
      </c>
      <c r="N40" s="323"/>
      <c r="O40" s="324"/>
      <c r="P40" s="76">
        <v>11</v>
      </c>
      <c r="Q40" s="76">
        <v>32153</v>
      </c>
      <c r="R40" s="325">
        <v>0</v>
      </c>
      <c r="S40" s="325">
        <v>0</v>
      </c>
      <c r="T40" s="325">
        <v>0</v>
      </c>
      <c r="U40" s="325">
        <v>321</v>
      </c>
      <c r="V40" s="325">
        <v>0</v>
      </c>
      <c r="W40" s="325">
        <v>0</v>
      </c>
      <c r="X40" s="76">
        <v>4</v>
      </c>
      <c r="Y40" s="76">
        <v>787</v>
      </c>
      <c r="Z40" s="343"/>
      <c r="AA40" s="343"/>
      <c r="AB40" s="343">
        <f t="shared" si="2"/>
        <v>36.363636363636367</v>
      </c>
      <c r="AC40" s="343">
        <f t="shared" si="0"/>
        <v>2.4476720679252324</v>
      </c>
      <c r="AD40" s="343"/>
      <c r="AE40" s="343"/>
      <c r="AF40" s="343">
        <f t="shared" si="3"/>
        <v>0</v>
      </c>
      <c r="AG40" s="343">
        <f t="shared" si="1"/>
        <v>0.99835163126302373</v>
      </c>
    </row>
    <row r="41" spans="1:33" ht="15.75">
      <c r="A41" s="72">
        <v>30</v>
      </c>
      <c r="B41" s="77" t="s">
        <v>43</v>
      </c>
      <c r="C41" s="76" t="s">
        <v>375</v>
      </c>
      <c r="D41" s="76"/>
      <c r="E41" s="77"/>
      <c r="F41" s="76"/>
      <c r="G41" s="76"/>
      <c r="H41" s="76"/>
      <c r="I41" s="76"/>
      <c r="J41" s="76"/>
      <c r="K41" s="76"/>
      <c r="L41" s="76"/>
      <c r="M41" s="76" t="s">
        <v>375</v>
      </c>
      <c r="N41" s="60" t="s">
        <v>124</v>
      </c>
      <c r="O41" s="60" t="s">
        <v>124</v>
      </c>
      <c r="P41" s="76">
        <v>523</v>
      </c>
      <c r="Q41" s="76">
        <v>1039</v>
      </c>
      <c r="R41" s="60" t="s">
        <v>124</v>
      </c>
      <c r="S41" s="60" t="s">
        <v>124</v>
      </c>
      <c r="T41" s="76">
        <v>163</v>
      </c>
      <c r="U41" s="76">
        <v>577</v>
      </c>
      <c r="V41" s="60" t="s">
        <v>124</v>
      </c>
      <c r="W41" s="60" t="s">
        <v>124</v>
      </c>
      <c r="X41" s="76">
        <v>348</v>
      </c>
      <c r="Y41" s="76">
        <v>466</v>
      </c>
      <c r="Z41" s="343"/>
      <c r="AA41" s="343"/>
      <c r="AB41" s="343">
        <f t="shared" si="2"/>
        <v>66.539196940726569</v>
      </c>
      <c r="AC41" s="343">
        <f t="shared" si="0"/>
        <v>44.850818094321468</v>
      </c>
      <c r="AD41" s="343"/>
      <c r="AE41" s="343"/>
      <c r="AF41" s="343">
        <f t="shared" si="3"/>
        <v>31.166347992351817</v>
      </c>
      <c r="AG41" s="343">
        <f t="shared" si="1"/>
        <v>55.534167468719922</v>
      </c>
    </row>
    <row r="42" spans="1:33" ht="15.75">
      <c r="A42" s="72">
        <v>31</v>
      </c>
      <c r="B42" s="77" t="s">
        <v>44</v>
      </c>
      <c r="C42" s="76" t="s">
        <v>375</v>
      </c>
      <c r="D42" s="76"/>
      <c r="E42" s="77"/>
      <c r="F42" s="76"/>
      <c r="G42" s="78"/>
      <c r="H42" s="78"/>
      <c r="I42" s="78"/>
      <c r="J42" s="78"/>
      <c r="K42" s="78"/>
      <c r="L42" s="78"/>
      <c r="M42" s="76" t="s">
        <v>375</v>
      </c>
      <c r="N42" s="76">
        <v>8</v>
      </c>
      <c r="O42" s="430">
        <v>8</v>
      </c>
      <c r="P42" s="76">
        <v>340</v>
      </c>
      <c r="Q42" s="76">
        <v>1073</v>
      </c>
      <c r="R42" s="76">
        <v>8</v>
      </c>
      <c r="S42" s="76">
        <v>8</v>
      </c>
      <c r="T42" s="60" t="s">
        <v>979</v>
      </c>
      <c r="U42" s="60" t="s">
        <v>979</v>
      </c>
      <c r="V42" s="60" t="s">
        <v>979</v>
      </c>
      <c r="W42" s="60" t="s">
        <v>979</v>
      </c>
      <c r="X42" s="76">
        <v>248</v>
      </c>
      <c r="Y42" s="76">
        <v>323</v>
      </c>
      <c r="Z42" s="345"/>
      <c r="AA42" s="346">
        <v>0</v>
      </c>
      <c r="AB42" s="345">
        <f t="shared" si="2"/>
        <v>72.941176470588232</v>
      </c>
      <c r="AC42" s="345">
        <f t="shared" si="0"/>
        <v>30.102516309412863</v>
      </c>
      <c r="AD42" s="345">
        <f t="shared" si="5"/>
        <v>100</v>
      </c>
      <c r="AE42" s="345">
        <f t="shared" si="6"/>
        <v>100</v>
      </c>
      <c r="AF42" s="345"/>
      <c r="AG42" s="345"/>
    </row>
    <row r="43" spans="1:33" ht="15.75">
      <c r="A43" s="194">
        <v>32</v>
      </c>
      <c r="B43" s="57" t="s">
        <v>45</v>
      </c>
      <c r="C43" s="33"/>
      <c r="D43" s="33"/>
      <c r="E43" s="57"/>
      <c r="F43" s="33"/>
      <c r="G43" s="38"/>
      <c r="H43" s="38"/>
      <c r="I43" s="38"/>
      <c r="J43" s="38"/>
      <c r="K43" s="38"/>
      <c r="L43" s="38"/>
      <c r="M43" s="38"/>
      <c r="N43" s="38"/>
      <c r="O43" s="38"/>
      <c r="P43" s="38"/>
      <c r="Q43" s="38"/>
      <c r="R43" s="38"/>
      <c r="S43" s="38"/>
      <c r="T43" s="38"/>
      <c r="U43" s="38"/>
      <c r="V43" s="38"/>
      <c r="W43" s="38"/>
      <c r="X43" s="38"/>
      <c r="Y43" s="38"/>
      <c r="Z43" s="343"/>
      <c r="AA43" s="343"/>
      <c r="AB43" s="343"/>
      <c r="AC43" s="343"/>
      <c r="AD43" s="343"/>
      <c r="AE43" s="343"/>
      <c r="AF43" s="343"/>
      <c r="AG43" s="343"/>
    </row>
    <row r="44" spans="1:33" ht="15.75">
      <c r="A44" s="72">
        <v>33</v>
      </c>
      <c r="B44" s="77" t="s">
        <v>46</v>
      </c>
      <c r="C44" s="76" t="s">
        <v>375</v>
      </c>
      <c r="D44" s="76"/>
      <c r="E44" s="77"/>
      <c r="F44" s="76"/>
      <c r="G44" s="78"/>
      <c r="H44" s="78"/>
      <c r="I44" s="78"/>
      <c r="J44" s="78"/>
      <c r="K44" s="76" t="s">
        <v>375</v>
      </c>
      <c r="L44" s="78"/>
      <c r="M44" s="76"/>
      <c r="N44" s="76">
        <v>3</v>
      </c>
      <c r="O44" s="430">
        <v>3</v>
      </c>
      <c r="P44" s="76">
        <v>187</v>
      </c>
      <c r="Q44" s="76">
        <v>187</v>
      </c>
      <c r="R44" s="76">
        <v>0</v>
      </c>
      <c r="S44" s="76">
        <v>0</v>
      </c>
      <c r="T44" s="76">
        <v>9</v>
      </c>
      <c r="U44" s="76">
        <v>9</v>
      </c>
      <c r="V44" s="76">
        <v>3</v>
      </c>
      <c r="W44" s="76">
        <v>3</v>
      </c>
      <c r="X44" s="76">
        <v>166</v>
      </c>
      <c r="Y44" s="76">
        <v>166</v>
      </c>
      <c r="Z44" s="345">
        <f t="shared" si="4"/>
        <v>100</v>
      </c>
      <c r="AA44" s="345">
        <f t="shared" si="7"/>
        <v>100</v>
      </c>
      <c r="AB44" s="345">
        <f t="shared" si="2"/>
        <v>88.770053475935825</v>
      </c>
      <c r="AC44" s="345">
        <f t="shared" si="0"/>
        <v>88.770053475935825</v>
      </c>
      <c r="AD44" s="345">
        <f t="shared" si="5"/>
        <v>0</v>
      </c>
      <c r="AE44" s="345">
        <f t="shared" si="6"/>
        <v>0</v>
      </c>
      <c r="AF44" s="345">
        <f t="shared" si="3"/>
        <v>4.8128342245989302</v>
      </c>
      <c r="AG44" s="345">
        <f t="shared" si="1"/>
        <v>4.8128342245989302</v>
      </c>
    </row>
    <row r="45" spans="1:33" ht="78.75">
      <c r="A45" s="72">
        <v>34</v>
      </c>
      <c r="B45" s="77" t="s">
        <v>47</v>
      </c>
      <c r="C45" s="76"/>
      <c r="D45" s="76"/>
      <c r="E45" s="77" t="s">
        <v>299</v>
      </c>
      <c r="F45" s="60" t="s">
        <v>1336</v>
      </c>
      <c r="G45" s="76" t="s">
        <v>301</v>
      </c>
      <c r="H45" s="76" t="s">
        <v>301</v>
      </c>
      <c r="I45" s="326">
        <v>0</v>
      </c>
      <c r="J45" s="326">
        <v>0.3</v>
      </c>
      <c r="K45" s="78"/>
      <c r="L45" s="78"/>
      <c r="M45" s="76" t="s">
        <v>375</v>
      </c>
      <c r="N45" s="76">
        <v>38</v>
      </c>
      <c r="O45" s="430">
        <v>38</v>
      </c>
      <c r="P45" s="76">
        <v>300</v>
      </c>
      <c r="Q45" s="76">
        <v>638</v>
      </c>
      <c r="R45" s="76">
        <v>5</v>
      </c>
      <c r="S45" s="76">
        <v>5</v>
      </c>
      <c r="T45" s="76">
        <v>76</v>
      </c>
      <c r="U45" s="76">
        <v>116</v>
      </c>
      <c r="V45" s="76">
        <v>0</v>
      </c>
      <c r="W45" s="76">
        <v>0</v>
      </c>
      <c r="X45" s="76">
        <v>149</v>
      </c>
      <c r="Y45" s="76">
        <v>196</v>
      </c>
      <c r="Z45" s="345">
        <f t="shared" si="4"/>
        <v>0</v>
      </c>
      <c r="AA45" s="345">
        <f t="shared" si="7"/>
        <v>0</v>
      </c>
      <c r="AB45" s="345">
        <f t="shared" si="2"/>
        <v>49.666666666666664</v>
      </c>
      <c r="AC45" s="345">
        <f t="shared" si="0"/>
        <v>30.721003134796238</v>
      </c>
      <c r="AD45" s="345">
        <f t="shared" si="5"/>
        <v>13.157894736842104</v>
      </c>
      <c r="AE45" s="345">
        <f t="shared" si="6"/>
        <v>13.157894736842104</v>
      </c>
      <c r="AF45" s="345">
        <f t="shared" si="3"/>
        <v>25.333333333333336</v>
      </c>
      <c r="AG45" s="345">
        <f t="shared" si="1"/>
        <v>18.181818181818183</v>
      </c>
    </row>
    <row r="46" spans="1:33" s="41" customFormat="1" ht="78.75">
      <c r="A46" s="72">
        <v>35</v>
      </c>
      <c r="B46" s="77" t="s">
        <v>48</v>
      </c>
      <c r="C46" s="76"/>
      <c r="D46" s="76"/>
      <c r="E46" s="77" t="s">
        <v>324</v>
      </c>
      <c r="F46" s="76" t="s">
        <v>253</v>
      </c>
      <c r="G46" s="76">
        <v>43</v>
      </c>
      <c r="H46" s="76">
        <v>43</v>
      </c>
      <c r="I46" s="76">
        <v>43</v>
      </c>
      <c r="J46" s="76">
        <v>43</v>
      </c>
      <c r="K46" s="78"/>
      <c r="L46" s="78"/>
      <c r="M46" s="76" t="s">
        <v>375</v>
      </c>
      <c r="N46" s="76">
        <v>98</v>
      </c>
      <c r="O46" s="430">
        <v>98</v>
      </c>
      <c r="P46" s="76">
        <v>2213</v>
      </c>
      <c r="Q46" s="76">
        <v>2213</v>
      </c>
      <c r="R46" s="76">
        <v>0</v>
      </c>
      <c r="S46" s="76">
        <v>0</v>
      </c>
      <c r="T46" s="76">
        <v>0</v>
      </c>
      <c r="U46" s="76">
        <v>0</v>
      </c>
      <c r="V46" s="76">
        <v>0</v>
      </c>
      <c r="W46" s="76">
        <v>0</v>
      </c>
      <c r="X46" s="76">
        <v>970</v>
      </c>
      <c r="Y46" s="76">
        <v>988</v>
      </c>
      <c r="Z46" s="345">
        <f t="shared" si="4"/>
        <v>0</v>
      </c>
      <c r="AA46" s="345">
        <f t="shared" si="7"/>
        <v>0</v>
      </c>
      <c r="AB46" s="345">
        <f t="shared" si="2"/>
        <v>43.831902394939</v>
      </c>
      <c r="AC46" s="345">
        <f t="shared" si="0"/>
        <v>44.645277903298691</v>
      </c>
      <c r="AD46" s="345">
        <f t="shared" si="5"/>
        <v>0</v>
      </c>
      <c r="AE46" s="345">
        <f t="shared" si="6"/>
        <v>0</v>
      </c>
      <c r="AF46" s="345">
        <f t="shared" si="3"/>
        <v>0</v>
      </c>
      <c r="AG46" s="345">
        <f t="shared" si="1"/>
        <v>0</v>
      </c>
    </row>
    <row r="47" spans="1:33" ht="15.75">
      <c r="A47" s="194">
        <v>36</v>
      </c>
      <c r="B47" s="57" t="s">
        <v>49</v>
      </c>
      <c r="C47" s="33"/>
      <c r="D47" s="33"/>
      <c r="E47" s="57"/>
      <c r="F47" s="33"/>
      <c r="G47" s="33"/>
      <c r="H47" s="33"/>
      <c r="I47" s="33"/>
      <c r="J47" s="33"/>
      <c r="K47" s="38"/>
      <c r="L47" s="38"/>
      <c r="M47" s="33"/>
      <c r="N47" s="33"/>
      <c r="O47" s="33"/>
      <c r="P47" s="33"/>
      <c r="Q47" s="33"/>
      <c r="R47" s="33"/>
      <c r="S47" s="33"/>
      <c r="T47" s="33"/>
      <c r="U47" s="33"/>
      <c r="V47" s="33"/>
      <c r="W47" s="33"/>
      <c r="X47" s="33"/>
      <c r="Y47" s="33"/>
      <c r="Z47" s="343"/>
      <c r="AA47" s="343"/>
      <c r="AB47" s="343"/>
      <c r="AC47" s="343"/>
      <c r="AD47" s="343"/>
      <c r="AE47" s="343"/>
      <c r="AF47" s="343"/>
      <c r="AG47" s="343"/>
    </row>
    <row r="48" spans="1:33" ht="85.5" customHeight="1">
      <c r="A48" s="72">
        <v>37</v>
      </c>
      <c r="B48" s="77" t="s">
        <v>50</v>
      </c>
      <c r="C48" s="76"/>
      <c r="D48" s="76"/>
      <c r="E48" s="77" t="s">
        <v>337</v>
      </c>
      <c r="F48" s="76" t="s">
        <v>253</v>
      </c>
      <c r="G48" s="76">
        <v>40</v>
      </c>
      <c r="H48" s="76">
        <v>40</v>
      </c>
      <c r="I48" s="76">
        <v>0</v>
      </c>
      <c r="J48" s="76">
        <v>41</v>
      </c>
      <c r="K48" s="76"/>
      <c r="L48" s="76"/>
      <c r="M48" s="76" t="s">
        <v>375</v>
      </c>
      <c r="N48" s="60"/>
      <c r="O48" s="430">
        <v>0</v>
      </c>
      <c r="P48" s="60"/>
      <c r="Q48" s="76">
        <v>284</v>
      </c>
      <c r="R48" s="60"/>
      <c r="S48" s="60"/>
      <c r="T48" s="60"/>
      <c r="U48" s="60"/>
      <c r="V48" s="60"/>
      <c r="W48" s="76">
        <v>0</v>
      </c>
      <c r="X48" s="60"/>
      <c r="Y48" s="76">
        <v>116</v>
      </c>
      <c r="Z48" s="343"/>
      <c r="AA48" s="343"/>
      <c r="AB48" s="343"/>
      <c r="AC48" s="343">
        <f t="shared" si="0"/>
        <v>40.845070422535215</v>
      </c>
      <c r="AD48" s="343"/>
      <c r="AE48" s="343"/>
      <c r="AF48" s="343"/>
      <c r="AG48" s="343">
        <f t="shared" si="1"/>
        <v>0</v>
      </c>
    </row>
    <row r="49" spans="1:34" ht="15.75">
      <c r="A49" s="72">
        <v>38</v>
      </c>
      <c r="B49" s="77" t="s">
        <v>51</v>
      </c>
      <c r="C49" s="76"/>
      <c r="D49" s="101" t="s">
        <v>375</v>
      </c>
      <c r="E49" s="77"/>
      <c r="F49" s="76"/>
      <c r="G49" s="76"/>
      <c r="H49" s="76"/>
      <c r="I49" s="76"/>
      <c r="J49" s="76"/>
      <c r="K49" s="78"/>
      <c r="L49" s="78"/>
      <c r="M49" s="76" t="s">
        <v>375</v>
      </c>
      <c r="N49" s="76">
        <v>0</v>
      </c>
      <c r="O49" s="430">
        <v>0</v>
      </c>
      <c r="P49" s="76">
        <v>1628</v>
      </c>
      <c r="Q49" s="76">
        <v>2363</v>
      </c>
      <c r="R49" s="76">
        <v>0</v>
      </c>
      <c r="S49" s="76">
        <v>0</v>
      </c>
      <c r="T49" s="76">
        <v>97</v>
      </c>
      <c r="U49" s="76">
        <v>125</v>
      </c>
      <c r="V49" s="76">
        <v>0</v>
      </c>
      <c r="W49" s="76">
        <v>0</v>
      </c>
      <c r="X49" s="76">
        <v>162</v>
      </c>
      <c r="Y49" s="76">
        <v>733</v>
      </c>
      <c r="Z49" s="343"/>
      <c r="AA49" s="343"/>
      <c r="AB49" s="343">
        <f t="shared" si="2"/>
        <v>9.950859950859952</v>
      </c>
      <c r="AC49" s="343">
        <f t="shared" si="0"/>
        <v>31.019889970376642</v>
      </c>
      <c r="AD49" s="343"/>
      <c r="AE49" s="343"/>
      <c r="AF49" s="343">
        <f t="shared" si="3"/>
        <v>5.9582309582309581</v>
      </c>
      <c r="AG49" s="343">
        <f t="shared" si="1"/>
        <v>5.2898857384680493</v>
      </c>
    </row>
    <row r="50" spans="1:34" ht="15.75">
      <c r="A50" s="72">
        <v>39</v>
      </c>
      <c r="B50" s="77" t="s">
        <v>52</v>
      </c>
      <c r="C50" s="101" t="s">
        <v>375</v>
      </c>
      <c r="D50" s="101"/>
      <c r="E50" s="133"/>
      <c r="F50" s="101"/>
      <c r="G50" s="143"/>
      <c r="H50" s="143"/>
      <c r="I50" s="143"/>
      <c r="J50" s="143"/>
      <c r="K50" s="143"/>
      <c r="L50" s="143"/>
      <c r="M50" s="76" t="s">
        <v>375</v>
      </c>
      <c r="N50" s="76">
        <v>3</v>
      </c>
      <c r="O50" s="430">
        <v>3</v>
      </c>
      <c r="P50" s="76">
        <f>18+14+172+2+5+5+4+1</f>
        <v>221</v>
      </c>
      <c r="Q50" s="76">
        <f>18+15+181+2+5+5+4+2</f>
        <v>232</v>
      </c>
      <c r="R50" s="76">
        <v>0</v>
      </c>
      <c r="S50" s="76">
        <v>0</v>
      </c>
      <c r="T50" s="76">
        <f>0+14+1+4+4+1</f>
        <v>24</v>
      </c>
      <c r="U50" s="76">
        <f>0+15+1+5+4+2</f>
        <v>27</v>
      </c>
      <c r="V50" s="76">
        <v>3</v>
      </c>
      <c r="W50" s="76">
        <v>3</v>
      </c>
      <c r="X50" s="76">
        <f>3+82+5+3</f>
        <v>93</v>
      </c>
      <c r="Y50" s="76">
        <f>18+91+5+3</f>
        <v>117</v>
      </c>
      <c r="Z50" s="345">
        <f t="shared" si="4"/>
        <v>100</v>
      </c>
      <c r="AA50" s="345">
        <f t="shared" si="7"/>
        <v>100</v>
      </c>
      <c r="AB50" s="345">
        <f t="shared" si="2"/>
        <v>42.081447963800905</v>
      </c>
      <c r="AC50" s="345">
        <f t="shared" si="0"/>
        <v>50.431034482758619</v>
      </c>
      <c r="AD50" s="345">
        <f t="shared" si="5"/>
        <v>0</v>
      </c>
      <c r="AE50" s="345">
        <f t="shared" si="6"/>
        <v>0</v>
      </c>
      <c r="AF50" s="345">
        <f t="shared" si="3"/>
        <v>10.859728506787331</v>
      </c>
      <c r="AG50" s="345">
        <f t="shared" si="1"/>
        <v>11.637931034482758</v>
      </c>
    </row>
    <row r="51" spans="1:34" ht="31.5">
      <c r="A51" s="72">
        <v>40</v>
      </c>
      <c r="B51" s="77" t="s">
        <v>53</v>
      </c>
      <c r="C51" s="76" t="s">
        <v>375</v>
      </c>
      <c r="D51" s="76"/>
      <c r="E51" s="77"/>
      <c r="F51" s="76"/>
      <c r="G51" s="78"/>
      <c r="H51" s="78"/>
      <c r="I51" s="78"/>
      <c r="J51" s="78"/>
      <c r="K51" s="60" t="s">
        <v>375</v>
      </c>
      <c r="L51" s="315" t="s">
        <v>1026</v>
      </c>
      <c r="M51" s="76"/>
      <c r="N51" s="60"/>
      <c r="O51" s="60"/>
      <c r="P51" s="76">
        <v>6000</v>
      </c>
      <c r="Q51" s="76">
        <v>6000</v>
      </c>
      <c r="R51" s="60"/>
      <c r="S51" s="60"/>
      <c r="T51" s="60"/>
      <c r="U51" s="60"/>
      <c r="V51" s="60"/>
      <c r="W51" s="60"/>
      <c r="X51" s="76">
        <v>600</v>
      </c>
      <c r="Y51" s="76">
        <v>600</v>
      </c>
      <c r="Z51" s="343"/>
      <c r="AA51" s="343"/>
      <c r="AB51" s="343">
        <f t="shared" si="2"/>
        <v>10</v>
      </c>
      <c r="AC51" s="343">
        <f t="shared" si="0"/>
        <v>10</v>
      </c>
      <c r="AD51" s="343"/>
      <c r="AE51" s="343"/>
      <c r="AF51" s="343">
        <f t="shared" si="3"/>
        <v>0</v>
      </c>
      <c r="AG51" s="343">
        <f t="shared" si="1"/>
        <v>0</v>
      </c>
    </row>
    <row r="52" spans="1:34" ht="15.75">
      <c r="A52" s="72">
        <v>41</v>
      </c>
      <c r="B52" s="77" t="s">
        <v>54</v>
      </c>
      <c r="C52" s="76" t="s">
        <v>375</v>
      </c>
      <c r="D52" s="76"/>
      <c r="E52" s="77"/>
      <c r="F52" s="76"/>
      <c r="G52" s="78"/>
      <c r="H52" s="78"/>
      <c r="I52" s="78"/>
      <c r="J52" s="78"/>
      <c r="K52" s="78"/>
      <c r="L52" s="78"/>
      <c r="M52" s="76" t="s">
        <v>375</v>
      </c>
      <c r="N52" s="60"/>
      <c r="O52" s="60"/>
      <c r="P52" s="76">
        <v>0</v>
      </c>
      <c r="Q52" s="76">
        <v>3250</v>
      </c>
      <c r="R52" s="60"/>
      <c r="S52" s="60"/>
      <c r="T52" s="76">
        <v>0</v>
      </c>
      <c r="U52" s="76">
        <v>155</v>
      </c>
      <c r="V52" s="60"/>
      <c r="W52" s="60"/>
      <c r="X52" s="76">
        <v>0</v>
      </c>
      <c r="Y52" s="76">
        <v>537</v>
      </c>
      <c r="Z52" s="343"/>
      <c r="AA52" s="343"/>
      <c r="AB52" s="343"/>
      <c r="AC52" s="343">
        <f t="shared" si="0"/>
        <v>16.523076923076925</v>
      </c>
      <c r="AD52" s="343"/>
      <c r="AE52" s="343"/>
      <c r="AF52" s="343"/>
      <c r="AG52" s="343">
        <f t="shared" si="1"/>
        <v>4.7692307692307692</v>
      </c>
    </row>
    <row r="53" spans="1:34" ht="15.75">
      <c r="A53" s="72">
        <v>42</v>
      </c>
      <c r="B53" s="77" t="s">
        <v>55</v>
      </c>
      <c r="C53" s="76"/>
      <c r="D53" s="76" t="s">
        <v>375</v>
      </c>
      <c r="E53" s="77"/>
      <c r="F53" s="76"/>
      <c r="G53" s="76"/>
      <c r="H53" s="76"/>
      <c r="I53" s="76"/>
      <c r="J53" s="60">
        <v>137</v>
      </c>
      <c r="K53" s="76"/>
      <c r="L53" s="76"/>
      <c r="M53" s="76" t="s">
        <v>375</v>
      </c>
      <c r="N53" s="76">
        <v>1</v>
      </c>
      <c r="O53" s="430">
        <v>2</v>
      </c>
      <c r="P53" s="76">
        <v>126</v>
      </c>
      <c r="Q53" s="76">
        <v>152</v>
      </c>
      <c r="R53" s="76">
        <v>20</v>
      </c>
      <c r="S53" s="76">
        <v>0</v>
      </c>
      <c r="T53" s="76">
        <v>123</v>
      </c>
      <c r="U53" s="76">
        <v>75</v>
      </c>
      <c r="V53" s="76">
        <v>0</v>
      </c>
      <c r="W53" s="76">
        <v>1</v>
      </c>
      <c r="X53" s="76">
        <v>28</v>
      </c>
      <c r="Y53" s="76">
        <v>77</v>
      </c>
      <c r="Z53" s="345">
        <f t="shared" si="4"/>
        <v>0</v>
      </c>
      <c r="AA53" s="345">
        <f t="shared" si="7"/>
        <v>50</v>
      </c>
      <c r="AB53" s="345">
        <f t="shared" si="2"/>
        <v>22.222222222222221</v>
      </c>
      <c r="AC53" s="345">
        <f t="shared" si="0"/>
        <v>50.657894736842103</v>
      </c>
      <c r="AD53" s="345">
        <f t="shared" si="5"/>
        <v>2000</v>
      </c>
      <c r="AE53" s="345">
        <f t="shared" si="6"/>
        <v>0</v>
      </c>
      <c r="AF53" s="345">
        <f t="shared" si="3"/>
        <v>97.61904761904762</v>
      </c>
      <c r="AG53" s="345">
        <f t="shared" si="1"/>
        <v>49.34210526315789</v>
      </c>
    </row>
    <row r="54" spans="1:34" ht="15.75">
      <c r="A54" s="72">
        <v>43</v>
      </c>
      <c r="B54" s="77" t="s">
        <v>56</v>
      </c>
      <c r="C54" s="76" t="s">
        <v>375</v>
      </c>
      <c r="D54" s="76"/>
      <c r="E54" s="77"/>
      <c r="F54" s="76"/>
      <c r="G54" s="78"/>
      <c r="H54" s="78"/>
      <c r="I54" s="78"/>
      <c r="J54" s="78"/>
      <c r="K54" s="78"/>
      <c r="L54" s="78"/>
      <c r="M54" s="76" t="s">
        <v>375</v>
      </c>
      <c r="N54" s="78">
        <v>0</v>
      </c>
      <c r="O54" s="430">
        <v>0</v>
      </c>
      <c r="P54" s="76">
        <v>0</v>
      </c>
      <c r="Q54" s="76">
        <v>273</v>
      </c>
      <c r="R54" s="76">
        <v>0</v>
      </c>
      <c r="S54" s="76">
        <v>0</v>
      </c>
      <c r="T54" s="76">
        <v>0</v>
      </c>
      <c r="U54" s="76">
        <v>0</v>
      </c>
      <c r="V54" s="76">
        <v>0</v>
      </c>
      <c r="W54" s="76">
        <v>0</v>
      </c>
      <c r="X54" s="76">
        <v>0</v>
      </c>
      <c r="Y54" s="76">
        <v>273</v>
      </c>
      <c r="Z54" s="343"/>
      <c r="AA54" s="343"/>
      <c r="AB54" s="343"/>
      <c r="AC54" s="343">
        <f t="shared" si="0"/>
        <v>100</v>
      </c>
      <c r="AD54" s="343"/>
      <c r="AE54" s="343"/>
      <c r="AF54" s="343"/>
      <c r="AG54" s="343">
        <f t="shared" si="1"/>
        <v>0</v>
      </c>
    </row>
    <row r="55" spans="1:34" ht="78.75">
      <c r="A55" s="72">
        <v>44</v>
      </c>
      <c r="B55" s="77" t="s">
        <v>57</v>
      </c>
      <c r="C55" s="76"/>
      <c r="D55" s="76"/>
      <c r="E55" s="77" t="s">
        <v>389</v>
      </c>
      <c r="F55" s="76" t="s">
        <v>253</v>
      </c>
      <c r="G55" s="78"/>
      <c r="H55" s="78"/>
      <c r="I55" s="78"/>
      <c r="J55" s="78"/>
      <c r="K55" s="76"/>
      <c r="L55" s="76"/>
      <c r="M55" s="76" t="s">
        <v>375</v>
      </c>
      <c r="N55" s="60"/>
      <c r="O55" s="60"/>
      <c r="P55" s="60"/>
      <c r="Q55" s="76">
        <v>5544</v>
      </c>
      <c r="R55" s="60"/>
      <c r="S55" s="60"/>
      <c r="T55" s="60"/>
      <c r="U55" s="60"/>
      <c r="V55" s="60"/>
      <c r="W55" s="60"/>
      <c r="X55" s="60"/>
      <c r="Y55" s="76">
        <v>343</v>
      </c>
      <c r="Z55" s="343"/>
      <c r="AA55" s="343"/>
      <c r="AB55" s="343"/>
      <c r="AC55" s="343">
        <f t="shared" si="0"/>
        <v>6.1868686868686869</v>
      </c>
      <c r="AD55" s="343"/>
      <c r="AE55" s="343"/>
      <c r="AF55" s="343"/>
      <c r="AG55" s="343">
        <f t="shared" si="1"/>
        <v>0</v>
      </c>
    </row>
    <row r="56" spans="1:34" ht="15.75">
      <c r="A56" s="72">
        <v>45</v>
      </c>
      <c r="B56" s="77" t="s">
        <v>58</v>
      </c>
      <c r="C56" s="76"/>
      <c r="D56" s="76" t="s">
        <v>375</v>
      </c>
      <c r="E56" s="77"/>
      <c r="F56" s="76"/>
      <c r="G56" s="78"/>
      <c r="H56" s="78"/>
      <c r="I56" s="78"/>
      <c r="J56" s="78"/>
      <c r="K56" s="78"/>
      <c r="L56" s="72"/>
      <c r="M56" s="76" t="s">
        <v>375</v>
      </c>
      <c r="N56" s="78">
        <v>0</v>
      </c>
      <c r="O56" s="461">
        <v>0</v>
      </c>
      <c r="P56" s="78">
        <v>1610</v>
      </c>
      <c r="Q56" s="78">
        <v>1648</v>
      </c>
      <c r="R56" s="78">
        <v>0</v>
      </c>
      <c r="S56" s="78">
        <v>0</v>
      </c>
      <c r="T56" s="78">
        <v>660</v>
      </c>
      <c r="U56" s="78">
        <v>655</v>
      </c>
      <c r="V56" s="78">
        <v>0</v>
      </c>
      <c r="W56" s="78">
        <v>0</v>
      </c>
      <c r="X56" s="78">
        <v>390</v>
      </c>
      <c r="Y56" s="78">
        <v>406</v>
      </c>
      <c r="Z56" s="343"/>
      <c r="AA56" s="343"/>
      <c r="AB56" s="343">
        <f t="shared" si="2"/>
        <v>24.22360248447205</v>
      </c>
      <c r="AC56" s="343">
        <f t="shared" si="0"/>
        <v>24.635922330097088</v>
      </c>
      <c r="AD56" s="343"/>
      <c r="AE56" s="343"/>
      <c r="AF56" s="343">
        <f t="shared" si="3"/>
        <v>40.993788819875775</v>
      </c>
      <c r="AG56" s="343">
        <f t="shared" si="1"/>
        <v>39.745145631067963</v>
      </c>
    </row>
    <row r="57" spans="1:34" ht="15.75">
      <c r="A57" s="72">
        <v>46</v>
      </c>
      <c r="B57" s="77" t="s">
        <v>59</v>
      </c>
      <c r="C57" s="76" t="s">
        <v>375</v>
      </c>
      <c r="D57" s="76"/>
      <c r="E57" s="77"/>
      <c r="F57" s="76"/>
      <c r="G57" s="78"/>
      <c r="H57" s="78"/>
      <c r="I57" s="78"/>
      <c r="J57" s="78"/>
      <c r="K57" s="78"/>
      <c r="L57" s="78"/>
      <c r="M57" s="78" t="s">
        <v>375</v>
      </c>
      <c r="N57" s="78">
        <v>17</v>
      </c>
      <c r="O57" s="430">
        <v>17</v>
      </c>
      <c r="P57" s="76">
        <v>229</v>
      </c>
      <c r="Q57" s="76">
        <v>239</v>
      </c>
      <c r="R57" s="76">
        <v>0</v>
      </c>
      <c r="S57" s="76">
        <v>0</v>
      </c>
      <c r="T57" s="76">
        <v>141</v>
      </c>
      <c r="U57" s="76">
        <v>132</v>
      </c>
      <c r="V57" s="76">
        <v>0</v>
      </c>
      <c r="W57" s="76">
        <v>0</v>
      </c>
      <c r="X57" s="76">
        <v>62</v>
      </c>
      <c r="Y57" s="76">
        <v>70</v>
      </c>
      <c r="Z57" s="345">
        <f t="shared" si="4"/>
        <v>0</v>
      </c>
      <c r="AA57" s="345">
        <f t="shared" si="7"/>
        <v>0</v>
      </c>
      <c r="AB57" s="345">
        <f t="shared" si="2"/>
        <v>27.074235807860266</v>
      </c>
      <c r="AC57" s="345">
        <f t="shared" si="0"/>
        <v>29.288702928870293</v>
      </c>
      <c r="AD57" s="345">
        <f t="shared" si="5"/>
        <v>0</v>
      </c>
      <c r="AE57" s="345">
        <f t="shared" si="6"/>
        <v>0</v>
      </c>
      <c r="AF57" s="345">
        <f t="shared" si="3"/>
        <v>61.572052401746724</v>
      </c>
      <c r="AG57" s="345">
        <f t="shared" si="1"/>
        <v>55.230125523012553</v>
      </c>
    </row>
    <row r="58" spans="1:34" ht="78.75">
      <c r="A58" s="72">
        <v>47</v>
      </c>
      <c r="B58" s="77" t="s">
        <v>60</v>
      </c>
      <c r="C58" s="76"/>
      <c r="D58" s="76"/>
      <c r="E58" s="77" t="s">
        <v>299</v>
      </c>
      <c r="F58" s="76" t="s">
        <v>253</v>
      </c>
      <c r="G58" s="76" t="s">
        <v>446</v>
      </c>
      <c r="H58" s="76" t="s">
        <v>446</v>
      </c>
      <c r="I58" s="76"/>
      <c r="J58" s="76"/>
      <c r="K58" s="76"/>
      <c r="L58" s="76"/>
      <c r="M58" s="76" t="s">
        <v>375</v>
      </c>
      <c r="N58" s="76">
        <v>20</v>
      </c>
      <c r="O58" s="430">
        <v>20</v>
      </c>
      <c r="P58" s="76">
        <v>419</v>
      </c>
      <c r="Q58" s="76">
        <v>419</v>
      </c>
      <c r="R58" s="76">
        <v>0</v>
      </c>
      <c r="S58" s="76">
        <v>0</v>
      </c>
      <c r="T58" s="76">
        <v>234</v>
      </c>
      <c r="U58" s="76">
        <v>244</v>
      </c>
      <c r="V58" s="76">
        <v>0</v>
      </c>
      <c r="W58" s="76">
        <v>0</v>
      </c>
      <c r="X58" s="76">
        <v>50</v>
      </c>
      <c r="Y58" s="76">
        <v>50</v>
      </c>
      <c r="Z58" s="345">
        <f t="shared" si="4"/>
        <v>0</v>
      </c>
      <c r="AA58" s="345">
        <v>0</v>
      </c>
      <c r="AB58" s="345"/>
      <c r="AC58" s="345">
        <f>Y58/Q58*100</f>
        <v>11.933174224343675</v>
      </c>
      <c r="AD58" s="345">
        <f t="shared" si="5"/>
        <v>0</v>
      </c>
      <c r="AE58" s="345"/>
      <c r="AF58" s="345"/>
      <c r="AG58" s="345"/>
    </row>
    <row r="59" spans="1:34" ht="16.5" customHeight="1">
      <c r="A59" s="72">
        <v>48</v>
      </c>
      <c r="B59" s="77" t="s">
        <v>61</v>
      </c>
      <c r="C59" s="208"/>
      <c r="D59" s="208"/>
      <c r="E59" s="61"/>
      <c r="F59" s="60"/>
      <c r="G59" s="62" t="s">
        <v>782</v>
      </c>
      <c r="H59" s="62" t="s">
        <v>782</v>
      </c>
      <c r="I59" s="62" t="s">
        <v>782</v>
      </c>
      <c r="J59" s="62" t="s">
        <v>782</v>
      </c>
      <c r="K59" s="62" t="s">
        <v>782</v>
      </c>
      <c r="L59" s="62" t="s">
        <v>782</v>
      </c>
      <c r="M59" s="62" t="s">
        <v>782</v>
      </c>
      <c r="N59" s="62" t="s">
        <v>782</v>
      </c>
      <c r="O59" s="62" t="s">
        <v>782</v>
      </c>
      <c r="P59" s="78">
        <v>32</v>
      </c>
      <c r="Q59" s="78">
        <v>32</v>
      </c>
      <c r="R59" s="62" t="s">
        <v>782</v>
      </c>
      <c r="S59" s="62" t="s">
        <v>782</v>
      </c>
      <c r="T59" s="78">
        <v>12</v>
      </c>
      <c r="U59" s="78">
        <v>12</v>
      </c>
      <c r="V59" s="62" t="s">
        <v>782</v>
      </c>
      <c r="W59" s="62" t="s">
        <v>782</v>
      </c>
      <c r="X59" s="78">
        <v>20</v>
      </c>
      <c r="Y59" s="78">
        <v>20</v>
      </c>
      <c r="Z59" s="343"/>
      <c r="AA59" s="343"/>
      <c r="AB59" s="343">
        <f t="shared" si="2"/>
        <v>62.5</v>
      </c>
      <c r="AC59" s="343">
        <f t="shared" si="0"/>
        <v>62.5</v>
      </c>
      <c r="AD59" s="343"/>
      <c r="AE59" s="343"/>
      <c r="AF59" s="343">
        <f t="shared" si="3"/>
        <v>37.5</v>
      </c>
      <c r="AG59" s="343">
        <f t="shared" si="1"/>
        <v>37.5</v>
      </c>
    </row>
    <row r="60" spans="1:34" ht="16.5" customHeight="1">
      <c r="A60" s="72">
        <v>49</v>
      </c>
      <c r="B60" s="77" t="s">
        <v>62</v>
      </c>
      <c r="C60" s="76" t="s">
        <v>375</v>
      </c>
      <c r="D60" s="76"/>
      <c r="E60" s="77"/>
      <c r="F60" s="76"/>
      <c r="G60" s="78"/>
      <c r="H60" s="78"/>
      <c r="I60" s="78"/>
      <c r="J60" s="78"/>
      <c r="K60" s="78"/>
      <c r="L60" s="78"/>
      <c r="M60" s="78" t="s">
        <v>375</v>
      </c>
      <c r="N60" s="78">
        <v>5</v>
      </c>
      <c r="O60" s="461">
        <v>5</v>
      </c>
      <c r="P60" s="78">
        <v>214</v>
      </c>
      <c r="Q60" s="78">
        <v>254</v>
      </c>
      <c r="R60" s="78">
        <v>0</v>
      </c>
      <c r="S60" s="78">
        <v>0</v>
      </c>
      <c r="T60" s="78">
        <v>0</v>
      </c>
      <c r="U60" s="78">
        <v>14</v>
      </c>
      <c r="V60" s="78">
        <v>5</v>
      </c>
      <c r="W60" s="78">
        <v>5</v>
      </c>
      <c r="X60" s="78">
        <v>129</v>
      </c>
      <c r="Y60" s="78">
        <v>157</v>
      </c>
      <c r="Z60" s="345">
        <f t="shared" si="4"/>
        <v>100</v>
      </c>
      <c r="AA60" s="345">
        <f t="shared" si="7"/>
        <v>100</v>
      </c>
      <c r="AB60" s="345">
        <f t="shared" si="2"/>
        <v>60.280373831775705</v>
      </c>
      <c r="AC60" s="345">
        <f t="shared" si="0"/>
        <v>61.811023622047244</v>
      </c>
      <c r="AD60" s="345">
        <f t="shared" si="5"/>
        <v>0</v>
      </c>
      <c r="AE60" s="345">
        <f t="shared" si="6"/>
        <v>0</v>
      </c>
      <c r="AF60" s="345">
        <f t="shared" si="3"/>
        <v>0</v>
      </c>
      <c r="AG60" s="345">
        <f t="shared" si="1"/>
        <v>5.5118110236220472</v>
      </c>
    </row>
    <row r="61" spans="1:34" ht="93" customHeight="1">
      <c r="A61" s="72">
        <v>50</v>
      </c>
      <c r="B61" s="77" t="s">
        <v>63</v>
      </c>
      <c r="C61" s="76"/>
      <c r="D61" s="76"/>
      <c r="E61" s="83" t="s">
        <v>299</v>
      </c>
      <c r="F61" s="76" t="s">
        <v>566</v>
      </c>
      <c r="G61" s="78" t="s">
        <v>557</v>
      </c>
      <c r="H61" s="78" t="s">
        <v>786</v>
      </c>
      <c r="I61" s="78"/>
      <c r="J61" s="331">
        <v>4.1099999999999998E-2</v>
      </c>
      <c r="K61" s="78"/>
      <c r="L61" s="78"/>
      <c r="M61" s="78" t="s">
        <v>375</v>
      </c>
      <c r="N61" s="78">
        <v>1</v>
      </c>
      <c r="O61" s="461">
        <v>2</v>
      </c>
      <c r="P61" s="78">
        <v>10736</v>
      </c>
      <c r="Q61" s="78">
        <v>11177</v>
      </c>
      <c r="R61" s="54"/>
      <c r="S61" s="54"/>
      <c r="T61" s="62"/>
      <c r="U61" s="62"/>
      <c r="V61" s="78">
        <v>1</v>
      </c>
      <c r="W61" s="78">
        <v>2</v>
      </c>
      <c r="X61" s="78">
        <v>1632</v>
      </c>
      <c r="Y61" s="78">
        <v>2025</v>
      </c>
      <c r="Z61" s="345">
        <f t="shared" si="4"/>
        <v>100</v>
      </c>
      <c r="AA61" s="345">
        <f t="shared" si="7"/>
        <v>100</v>
      </c>
      <c r="AB61" s="345">
        <f t="shared" si="2"/>
        <v>15.201192250372578</v>
      </c>
      <c r="AC61" s="345">
        <f t="shared" si="0"/>
        <v>18.117562852285946</v>
      </c>
      <c r="AD61" s="345">
        <f t="shared" si="5"/>
        <v>0</v>
      </c>
      <c r="AE61" s="345">
        <f t="shared" si="6"/>
        <v>0</v>
      </c>
      <c r="AF61" s="345">
        <f t="shared" si="3"/>
        <v>0</v>
      </c>
      <c r="AG61" s="345">
        <f t="shared" si="1"/>
        <v>0</v>
      </c>
    </row>
    <row r="62" spans="1:34" ht="63">
      <c r="A62" s="72">
        <v>51</v>
      </c>
      <c r="B62" s="77" t="s">
        <v>64</v>
      </c>
      <c r="C62" s="76"/>
      <c r="D62" s="76"/>
      <c r="E62" s="77" t="s">
        <v>463</v>
      </c>
      <c r="F62" s="76" t="s">
        <v>253</v>
      </c>
      <c r="G62" s="76" t="s">
        <v>293</v>
      </c>
      <c r="H62" s="76" t="s">
        <v>464</v>
      </c>
      <c r="I62" s="76" t="s">
        <v>293</v>
      </c>
      <c r="J62" s="76">
        <v>15.6</v>
      </c>
      <c r="K62" s="76" t="s">
        <v>375</v>
      </c>
      <c r="L62" s="76"/>
      <c r="M62" s="76"/>
      <c r="N62" s="76" t="s">
        <v>293</v>
      </c>
      <c r="O62" s="430" t="s">
        <v>293</v>
      </c>
      <c r="P62" s="76">
        <v>1423</v>
      </c>
      <c r="Q62" s="76">
        <v>1423</v>
      </c>
      <c r="R62" s="76" t="s">
        <v>293</v>
      </c>
      <c r="S62" s="76" t="s">
        <v>293</v>
      </c>
      <c r="T62" s="76">
        <v>102</v>
      </c>
      <c r="U62" s="76">
        <v>102</v>
      </c>
      <c r="V62" s="76" t="s">
        <v>293</v>
      </c>
      <c r="W62" s="76" t="s">
        <v>293</v>
      </c>
      <c r="X62" s="76">
        <v>222</v>
      </c>
      <c r="Y62" s="76">
        <v>222</v>
      </c>
      <c r="Z62" s="343"/>
      <c r="AA62" s="343"/>
      <c r="AB62" s="343">
        <f t="shared" si="2"/>
        <v>15.600843288826423</v>
      </c>
      <c r="AC62" s="343">
        <f t="shared" si="0"/>
        <v>15.600843288826423</v>
      </c>
      <c r="AD62" s="343"/>
      <c r="AE62" s="343"/>
      <c r="AF62" s="343">
        <f t="shared" si="3"/>
        <v>7.1679550245959245</v>
      </c>
      <c r="AG62" s="343">
        <f t="shared" si="1"/>
        <v>7.1679550245959245</v>
      </c>
    </row>
    <row r="63" spans="1:34" ht="63">
      <c r="A63" s="72">
        <v>52</v>
      </c>
      <c r="B63" s="77" t="s">
        <v>65</v>
      </c>
      <c r="C63" s="76"/>
      <c r="D63" s="76"/>
      <c r="E63" s="77" t="s">
        <v>501</v>
      </c>
      <c r="F63" s="76" t="s">
        <v>253</v>
      </c>
      <c r="G63" s="76">
        <v>0</v>
      </c>
      <c r="H63" s="76">
        <v>20</v>
      </c>
      <c r="I63" s="76">
        <v>0</v>
      </c>
      <c r="J63" s="76">
        <v>20</v>
      </c>
      <c r="K63" s="76"/>
      <c r="L63" s="76"/>
      <c r="M63" s="76" t="s">
        <v>375</v>
      </c>
      <c r="N63" s="76">
        <v>110</v>
      </c>
      <c r="O63" s="430">
        <v>119</v>
      </c>
      <c r="P63" s="76">
        <v>50</v>
      </c>
      <c r="Q63" s="76">
        <v>54</v>
      </c>
      <c r="R63" s="76">
        <v>15</v>
      </c>
      <c r="S63" s="76">
        <v>17</v>
      </c>
      <c r="T63" s="76">
        <v>47</v>
      </c>
      <c r="U63" s="76">
        <v>47</v>
      </c>
      <c r="V63" s="76">
        <v>8</v>
      </c>
      <c r="W63" s="76">
        <v>9</v>
      </c>
      <c r="X63" s="76">
        <v>7</v>
      </c>
      <c r="Y63" s="76">
        <v>7</v>
      </c>
      <c r="Z63" s="345">
        <f t="shared" si="4"/>
        <v>7.2727272727272725</v>
      </c>
      <c r="AA63" s="345">
        <f t="shared" si="7"/>
        <v>7.5630252100840334</v>
      </c>
      <c r="AB63" s="345">
        <f t="shared" si="2"/>
        <v>14.000000000000002</v>
      </c>
      <c r="AC63" s="345">
        <f t="shared" si="0"/>
        <v>12.962962962962962</v>
      </c>
      <c r="AD63" s="345">
        <f t="shared" si="5"/>
        <v>13.636363636363635</v>
      </c>
      <c r="AE63" s="345">
        <f t="shared" si="6"/>
        <v>14.285714285714285</v>
      </c>
      <c r="AF63" s="345">
        <f t="shared" si="3"/>
        <v>94</v>
      </c>
      <c r="AG63" s="345">
        <f t="shared" si="1"/>
        <v>87.037037037037038</v>
      </c>
    </row>
    <row r="64" spans="1:34" ht="15.75">
      <c r="A64" s="72">
        <v>53</v>
      </c>
      <c r="B64" s="77" t="s">
        <v>66</v>
      </c>
      <c r="C64" s="530" t="s">
        <v>375</v>
      </c>
      <c r="D64" s="530"/>
      <c r="E64" s="77"/>
      <c r="F64" s="530"/>
      <c r="G64" s="78"/>
      <c r="H64" s="78"/>
      <c r="I64" s="78"/>
      <c r="J64" s="78"/>
      <c r="K64" s="78"/>
      <c r="L64" s="78"/>
      <c r="M64" s="78" t="s">
        <v>375</v>
      </c>
      <c r="N64" s="118">
        <v>31</v>
      </c>
      <c r="O64" s="118">
        <v>31</v>
      </c>
      <c r="P64" s="118">
        <v>10770</v>
      </c>
      <c r="Q64" s="118">
        <v>12597</v>
      </c>
      <c r="R64" s="118">
        <v>23</v>
      </c>
      <c r="S64" s="118">
        <v>25</v>
      </c>
      <c r="T64" s="118">
        <v>8083</v>
      </c>
      <c r="U64" s="118">
        <v>9874</v>
      </c>
      <c r="V64" s="118">
        <v>10</v>
      </c>
      <c r="W64" s="118">
        <v>12</v>
      </c>
      <c r="X64" s="118">
        <v>2296</v>
      </c>
      <c r="Y64" s="118">
        <v>2373</v>
      </c>
      <c r="Z64" s="345"/>
      <c r="AA64" s="345"/>
      <c r="AB64" s="345"/>
      <c r="AC64" s="345"/>
      <c r="AD64" s="345"/>
      <c r="AE64" s="345"/>
      <c r="AF64" s="345"/>
      <c r="AG64" s="345"/>
      <c r="AH64" s="534" t="s">
        <v>1470</v>
      </c>
    </row>
    <row r="65" spans="1:36" ht="78.75">
      <c r="A65" s="72">
        <v>54</v>
      </c>
      <c r="B65" s="77" t="s">
        <v>67</v>
      </c>
      <c r="C65" s="76"/>
      <c r="D65" s="76"/>
      <c r="E65" s="77" t="s">
        <v>299</v>
      </c>
      <c r="F65" s="76" t="s">
        <v>253</v>
      </c>
      <c r="G65" s="72">
        <v>70</v>
      </c>
      <c r="H65" s="72">
        <v>70</v>
      </c>
      <c r="I65" s="72">
        <v>100</v>
      </c>
      <c r="J65" s="72" t="s">
        <v>785</v>
      </c>
      <c r="K65" s="72"/>
      <c r="L65" s="72"/>
      <c r="M65" s="72" t="s">
        <v>375</v>
      </c>
      <c r="N65" s="72">
        <v>54</v>
      </c>
      <c r="O65" s="524">
        <v>54</v>
      </c>
      <c r="P65" s="72">
        <v>184</v>
      </c>
      <c r="Q65" s="72">
        <v>233</v>
      </c>
      <c r="R65" s="72">
        <v>0</v>
      </c>
      <c r="S65" s="72">
        <v>0</v>
      </c>
      <c r="T65" s="72">
        <v>65</v>
      </c>
      <c r="U65" s="72">
        <v>84</v>
      </c>
      <c r="V65" s="72">
        <v>54</v>
      </c>
      <c r="W65" s="72">
        <v>54</v>
      </c>
      <c r="X65" s="72">
        <v>78</v>
      </c>
      <c r="Y65" s="72">
        <v>104</v>
      </c>
      <c r="Z65" s="345">
        <f t="shared" si="4"/>
        <v>100</v>
      </c>
      <c r="AA65" s="345">
        <f t="shared" si="7"/>
        <v>100</v>
      </c>
      <c r="AB65" s="345">
        <f t="shared" si="2"/>
        <v>42.391304347826086</v>
      </c>
      <c r="AC65" s="345">
        <f t="shared" si="0"/>
        <v>44.63519313304721</v>
      </c>
      <c r="AD65" s="345">
        <f t="shared" si="5"/>
        <v>0</v>
      </c>
      <c r="AE65" s="345">
        <f t="shared" si="6"/>
        <v>0</v>
      </c>
      <c r="AF65" s="345">
        <f t="shared" si="3"/>
        <v>35.326086956521742</v>
      </c>
      <c r="AG65" s="345">
        <f t="shared" si="1"/>
        <v>36.051502145922747</v>
      </c>
    </row>
    <row r="66" spans="1:36" ht="110.25">
      <c r="A66" s="72">
        <v>55</v>
      </c>
      <c r="B66" s="77" t="s">
        <v>68</v>
      </c>
      <c r="C66" s="76"/>
      <c r="D66" s="76"/>
      <c r="E66" s="77" t="s">
        <v>760</v>
      </c>
      <c r="F66" s="60" t="s">
        <v>117</v>
      </c>
      <c r="G66" s="60" t="s">
        <v>761</v>
      </c>
      <c r="H66" s="76" t="s">
        <v>762</v>
      </c>
      <c r="I66" s="60" t="s">
        <v>761</v>
      </c>
      <c r="J66" s="76">
        <v>60.7</v>
      </c>
      <c r="K66" s="60"/>
      <c r="L66" s="60"/>
      <c r="M66" s="60"/>
      <c r="N66" s="76" t="s">
        <v>293</v>
      </c>
      <c r="O66" s="430" t="s">
        <v>293</v>
      </c>
      <c r="P66" s="76">
        <v>1449</v>
      </c>
      <c r="Q66" s="76">
        <v>1449</v>
      </c>
      <c r="R66" s="76" t="s">
        <v>293</v>
      </c>
      <c r="S66" s="76" t="s">
        <v>293</v>
      </c>
      <c r="T66" s="76">
        <v>658</v>
      </c>
      <c r="U66" s="76">
        <v>658</v>
      </c>
      <c r="V66" s="76" t="s">
        <v>293</v>
      </c>
      <c r="W66" s="76" t="s">
        <v>293</v>
      </c>
      <c r="X66" s="76">
        <v>222</v>
      </c>
      <c r="Y66" s="76">
        <v>222</v>
      </c>
      <c r="Z66" s="343"/>
      <c r="AA66" s="343"/>
      <c r="AB66" s="343">
        <f t="shared" si="2"/>
        <v>15.320910973084887</v>
      </c>
      <c r="AC66" s="343">
        <f t="shared" si="0"/>
        <v>15.320910973084887</v>
      </c>
      <c r="AD66" s="343"/>
      <c r="AE66" s="343"/>
      <c r="AF66" s="343">
        <f t="shared" si="3"/>
        <v>45.410628019323674</v>
      </c>
      <c r="AG66" s="343">
        <f t="shared" si="1"/>
        <v>45.410628019323674</v>
      </c>
    </row>
    <row r="67" spans="1:36" ht="15.75">
      <c r="A67" s="72">
        <v>56</v>
      </c>
      <c r="B67" s="77" t="s">
        <v>69</v>
      </c>
      <c r="C67" s="72"/>
      <c r="D67" s="72" t="s">
        <v>375</v>
      </c>
      <c r="E67" s="83"/>
      <c r="F67" s="72"/>
      <c r="G67" s="72"/>
      <c r="H67" s="72"/>
      <c r="I67" s="72"/>
      <c r="J67" s="72"/>
      <c r="K67" s="72"/>
      <c r="L67" s="72"/>
      <c r="M67" s="78" t="s">
        <v>375</v>
      </c>
      <c r="N67" s="72">
        <v>13</v>
      </c>
      <c r="O67" s="524">
        <v>13</v>
      </c>
      <c r="P67" s="72">
        <v>165</v>
      </c>
      <c r="Q67" s="72">
        <v>172</v>
      </c>
      <c r="R67" s="72">
        <v>0</v>
      </c>
      <c r="S67" s="72">
        <v>0</v>
      </c>
      <c r="T67" s="72">
        <v>49</v>
      </c>
      <c r="U67" s="72">
        <v>52</v>
      </c>
      <c r="V67" s="72">
        <v>13</v>
      </c>
      <c r="W67" s="72">
        <v>13</v>
      </c>
      <c r="X67" s="72">
        <v>72</v>
      </c>
      <c r="Y67" s="72">
        <v>77</v>
      </c>
      <c r="Z67" s="345">
        <f t="shared" si="4"/>
        <v>100</v>
      </c>
      <c r="AA67" s="345">
        <f t="shared" si="7"/>
        <v>100</v>
      </c>
      <c r="AB67" s="345">
        <f t="shared" si="2"/>
        <v>43.636363636363633</v>
      </c>
      <c r="AC67" s="345">
        <f t="shared" si="0"/>
        <v>44.767441860465119</v>
      </c>
      <c r="AD67" s="345">
        <f t="shared" si="5"/>
        <v>0</v>
      </c>
      <c r="AE67" s="345">
        <f t="shared" si="6"/>
        <v>0</v>
      </c>
      <c r="AF67" s="345">
        <f t="shared" si="3"/>
        <v>29.696969696969699</v>
      </c>
      <c r="AG67" s="345">
        <f t="shared" si="1"/>
        <v>30.232558139534881</v>
      </c>
    </row>
    <row r="68" spans="1:36" ht="78.75">
      <c r="A68" s="72">
        <v>57</v>
      </c>
      <c r="B68" s="77" t="s">
        <v>70</v>
      </c>
      <c r="C68" s="76"/>
      <c r="D68" s="103"/>
      <c r="E68" s="239" t="s">
        <v>860</v>
      </c>
      <c r="F68" s="231" t="s">
        <v>253</v>
      </c>
      <c r="G68" s="231" t="s">
        <v>574</v>
      </c>
      <c r="H68" s="231" t="s">
        <v>574</v>
      </c>
      <c r="I68" s="335">
        <v>1</v>
      </c>
      <c r="J68" s="335">
        <v>0.26</v>
      </c>
      <c r="K68" s="230"/>
      <c r="L68" s="107"/>
      <c r="M68" s="231" t="s">
        <v>375</v>
      </c>
      <c r="N68" s="332">
        <v>3</v>
      </c>
      <c r="O68" s="564">
        <v>3</v>
      </c>
      <c r="P68" s="332">
        <f>45+16+268+2+16+7+37+101+64+9+69</f>
        <v>634</v>
      </c>
      <c r="Q68" s="229">
        <v>1291</v>
      </c>
      <c r="R68" s="332">
        <v>0</v>
      </c>
      <c r="S68" s="229">
        <v>0</v>
      </c>
      <c r="T68" s="332">
        <f>8+53+4+48+9+69</f>
        <v>191</v>
      </c>
      <c r="U68" s="229">
        <v>339</v>
      </c>
      <c r="V68" s="230">
        <v>3</v>
      </c>
      <c r="W68" s="78">
        <v>3</v>
      </c>
      <c r="X68" s="78">
        <f>37+26+7+11+8</f>
        <v>89</v>
      </c>
      <c r="Y68" s="78">
        <f>41+26+10+1+8</f>
        <v>86</v>
      </c>
      <c r="Z68" s="345">
        <f t="shared" si="4"/>
        <v>100</v>
      </c>
      <c r="AA68" s="345">
        <f t="shared" si="7"/>
        <v>100</v>
      </c>
      <c r="AB68" s="345">
        <f t="shared" si="2"/>
        <v>14.037854889589903</v>
      </c>
      <c r="AC68" s="345">
        <f t="shared" si="0"/>
        <v>6.6615027110766851</v>
      </c>
      <c r="AD68" s="345">
        <f t="shared" si="5"/>
        <v>0</v>
      </c>
      <c r="AE68" s="345">
        <f t="shared" si="6"/>
        <v>0</v>
      </c>
      <c r="AF68" s="345">
        <f t="shared" si="3"/>
        <v>30.126182965299687</v>
      </c>
      <c r="AG68" s="345">
        <f t="shared" si="1"/>
        <v>26.258714175058095</v>
      </c>
    </row>
    <row r="69" spans="1:36" ht="77.25" customHeight="1">
      <c r="A69" s="72">
        <v>58</v>
      </c>
      <c r="B69" s="77" t="s">
        <v>71</v>
      </c>
      <c r="C69" s="76"/>
      <c r="D69" s="76"/>
      <c r="E69" s="77" t="s">
        <v>478</v>
      </c>
      <c r="F69" s="76" t="s">
        <v>253</v>
      </c>
      <c r="G69" s="76" t="s">
        <v>479</v>
      </c>
      <c r="H69" s="76" t="s">
        <v>479</v>
      </c>
      <c r="I69" s="76">
        <v>0</v>
      </c>
      <c r="J69" s="76">
        <v>25.46</v>
      </c>
      <c r="K69" s="76"/>
      <c r="L69" s="76"/>
      <c r="M69" s="231" t="s">
        <v>375</v>
      </c>
      <c r="N69" s="76">
        <v>9</v>
      </c>
      <c r="O69" s="430">
        <v>9</v>
      </c>
      <c r="P69" s="76">
        <v>772</v>
      </c>
      <c r="Q69" s="76">
        <v>809</v>
      </c>
      <c r="R69" s="76">
        <v>0</v>
      </c>
      <c r="S69" s="76">
        <v>0</v>
      </c>
      <c r="T69" s="76">
        <v>50</v>
      </c>
      <c r="U69" s="76">
        <v>68</v>
      </c>
      <c r="V69" s="76">
        <v>0</v>
      </c>
      <c r="W69" s="76">
        <v>0</v>
      </c>
      <c r="X69" s="76">
        <v>189</v>
      </c>
      <c r="Y69" s="76">
        <v>206</v>
      </c>
      <c r="Z69" s="345">
        <f t="shared" si="4"/>
        <v>0</v>
      </c>
      <c r="AA69" s="345">
        <f t="shared" si="7"/>
        <v>0</v>
      </c>
      <c r="AB69" s="345">
        <f t="shared" si="2"/>
        <v>24.481865284974095</v>
      </c>
      <c r="AC69" s="345">
        <f t="shared" si="0"/>
        <v>25.46353522867738</v>
      </c>
      <c r="AD69" s="345">
        <f t="shared" si="5"/>
        <v>0</v>
      </c>
      <c r="AE69" s="345">
        <f t="shared" si="6"/>
        <v>0</v>
      </c>
      <c r="AF69" s="345">
        <f t="shared" si="3"/>
        <v>6.4766839378238332</v>
      </c>
      <c r="AG69" s="345">
        <f t="shared" si="1"/>
        <v>8.4054388133498144</v>
      </c>
    </row>
    <row r="70" spans="1:36" ht="15.75">
      <c r="A70" s="54">
        <v>59</v>
      </c>
      <c r="B70" s="61" t="s">
        <v>72</v>
      </c>
      <c r="C70" s="62"/>
      <c r="D70" s="62"/>
      <c r="E70" s="151"/>
      <c r="F70" s="62"/>
      <c r="G70" s="62"/>
      <c r="H70" s="62"/>
      <c r="I70" s="62"/>
      <c r="J70" s="62"/>
      <c r="K70" s="62"/>
      <c r="L70" s="62"/>
      <c r="M70" s="62"/>
      <c r="N70" s="62"/>
      <c r="O70" s="333"/>
      <c r="P70" s="333"/>
      <c r="Q70" s="62"/>
      <c r="R70" s="333"/>
      <c r="S70" s="333"/>
      <c r="T70" s="333"/>
      <c r="U70" s="62"/>
      <c r="V70" s="62"/>
      <c r="W70" s="62"/>
      <c r="X70" s="62"/>
      <c r="Y70" s="62"/>
      <c r="Z70" s="343"/>
      <c r="AA70" s="343"/>
      <c r="AB70" s="343"/>
      <c r="AC70" s="343"/>
      <c r="AD70" s="343"/>
      <c r="AE70" s="343"/>
      <c r="AF70" s="343"/>
      <c r="AG70" s="343"/>
    </row>
    <row r="71" spans="1:36" ht="15.75">
      <c r="A71" s="72">
        <v>60</v>
      </c>
      <c r="B71" s="77" t="s">
        <v>73</v>
      </c>
      <c r="C71" s="76" t="s">
        <v>375</v>
      </c>
      <c r="D71" s="76"/>
      <c r="E71" s="77"/>
      <c r="F71" s="76"/>
      <c r="G71" s="76"/>
      <c r="H71" s="76"/>
      <c r="I71" s="76"/>
      <c r="J71" s="76"/>
      <c r="K71" s="76"/>
      <c r="L71" s="76"/>
      <c r="M71" s="76" t="s">
        <v>375</v>
      </c>
      <c r="N71" s="76">
        <v>0</v>
      </c>
      <c r="O71" s="430">
        <v>0</v>
      </c>
      <c r="P71" s="76">
        <v>23</v>
      </c>
      <c r="Q71" s="76">
        <v>23</v>
      </c>
      <c r="R71" s="76">
        <v>0</v>
      </c>
      <c r="S71" s="76">
        <v>0</v>
      </c>
      <c r="T71" s="76">
        <v>7</v>
      </c>
      <c r="U71" s="76">
        <v>7</v>
      </c>
      <c r="V71" s="76">
        <v>0</v>
      </c>
      <c r="W71" s="76">
        <v>0</v>
      </c>
      <c r="X71" s="76">
        <v>16</v>
      </c>
      <c r="Y71" s="76">
        <v>16</v>
      </c>
      <c r="Z71" s="343"/>
      <c r="AA71" s="343"/>
      <c r="AB71" s="343">
        <f t="shared" si="2"/>
        <v>69.565217391304344</v>
      </c>
      <c r="AC71" s="343">
        <f t="shared" si="0"/>
        <v>69.565217391304344</v>
      </c>
      <c r="AD71" s="343"/>
      <c r="AE71" s="343"/>
      <c r="AF71" s="343">
        <f t="shared" si="3"/>
        <v>30.434782608695656</v>
      </c>
      <c r="AG71" s="343">
        <f t="shared" si="1"/>
        <v>30.434782608695656</v>
      </c>
    </row>
    <row r="72" spans="1:36" ht="72" customHeight="1">
      <c r="A72" s="72">
        <v>61</v>
      </c>
      <c r="B72" s="77" t="s">
        <v>74</v>
      </c>
      <c r="C72" s="76"/>
      <c r="D72" s="76"/>
      <c r="E72" s="77" t="s">
        <v>871</v>
      </c>
      <c r="F72" s="76" t="s">
        <v>253</v>
      </c>
      <c r="G72" s="76" t="s">
        <v>872</v>
      </c>
      <c r="H72" s="76" t="s">
        <v>872</v>
      </c>
      <c r="I72" s="76" t="s">
        <v>525</v>
      </c>
      <c r="J72" s="76">
        <v>46.5</v>
      </c>
      <c r="K72" s="76"/>
      <c r="L72" s="76"/>
      <c r="M72" s="76" t="s">
        <v>375</v>
      </c>
      <c r="N72" s="60" t="s">
        <v>525</v>
      </c>
      <c r="O72" s="60" t="s">
        <v>525</v>
      </c>
      <c r="P72" s="60" t="s">
        <v>525</v>
      </c>
      <c r="Q72" s="76">
        <v>86</v>
      </c>
      <c r="R72" s="60" t="s">
        <v>525</v>
      </c>
      <c r="S72" s="60" t="s">
        <v>525</v>
      </c>
      <c r="T72" s="60" t="s">
        <v>525</v>
      </c>
      <c r="U72" s="76">
        <v>40</v>
      </c>
      <c r="V72" s="60" t="s">
        <v>525</v>
      </c>
      <c r="W72" s="60" t="s">
        <v>525</v>
      </c>
      <c r="X72" s="60" t="s">
        <v>525</v>
      </c>
      <c r="Y72" s="60" t="s">
        <v>525</v>
      </c>
      <c r="Z72" s="343"/>
      <c r="AA72" s="343"/>
      <c r="AB72" s="343"/>
      <c r="AC72" s="344"/>
      <c r="AD72" s="343"/>
      <c r="AE72" s="343"/>
      <c r="AF72" s="343"/>
      <c r="AG72" s="343">
        <f t="shared" si="1"/>
        <v>46.511627906976742</v>
      </c>
    </row>
    <row r="73" spans="1:36" ht="31.5">
      <c r="A73" s="72">
        <v>62</v>
      </c>
      <c r="B73" s="77" t="s">
        <v>75</v>
      </c>
      <c r="C73" s="76" t="s">
        <v>375</v>
      </c>
      <c r="D73" s="72"/>
      <c r="E73" s="77"/>
      <c r="F73" s="72"/>
      <c r="G73" s="76"/>
      <c r="H73" s="72"/>
      <c r="I73" s="76"/>
      <c r="J73" s="72"/>
      <c r="K73" s="76"/>
      <c r="L73" s="76"/>
      <c r="M73" s="76" t="s">
        <v>375</v>
      </c>
      <c r="N73" s="54" t="s">
        <v>395</v>
      </c>
      <c r="O73" s="430">
        <v>77</v>
      </c>
      <c r="P73" s="60" t="s">
        <v>395</v>
      </c>
      <c r="Q73" s="72">
        <v>65</v>
      </c>
      <c r="R73" s="54" t="s">
        <v>395</v>
      </c>
      <c r="S73" s="76">
        <v>0</v>
      </c>
      <c r="T73" s="60" t="s">
        <v>395</v>
      </c>
      <c r="U73" s="60" t="s">
        <v>395</v>
      </c>
      <c r="V73" s="54" t="s">
        <v>395</v>
      </c>
      <c r="W73" s="72">
        <v>77</v>
      </c>
      <c r="X73" s="54" t="s">
        <v>395</v>
      </c>
      <c r="Y73" s="72">
        <v>59</v>
      </c>
      <c r="Z73" s="345"/>
      <c r="AA73" s="345">
        <f t="shared" si="7"/>
        <v>100</v>
      </c>
      <c r="AB73" s="345"/>
      <c r="AC73" s="345">
        <f t="shared" si="0"/>
        <v>90.769230769230774</v>
      </c>
      <c r="AD73" s="345"/>
      <c r="AE73" s="345">
        <f t="shared" si="6"/>
        <v>0</v>
      </c>
      <c r="AF73" s="345"/>
      <c r="AG73" s="345"/>
    </row>
    <row r="74" spans="1:36" ht="15.75">
      <c r="A74" s="72">
        <v>63</v>
      </c>
      <c r="B74" s="77" t="s">
        <v>76</v>
      </c>
      <c r="C74" s="76" t="s">
        <v>375</v>
      </c>
      <c r="D74" s="76"/>
      <c r="E74" s="77"/>
      <c r="F74" s="76"/>
      <c r="G74" s="76"/>
      <c r="H74" s="76"/>
      <c r="I74" s="76"/>
      <c r="J74" s="76"/>
      <c r="K74" s="76"/>
      <c r="L74" s="76"/>
      <c r="M74" s="76" t="s">
        <v>375</v>
      </c>
      <c r="N74" s="60"/>
      <c r="O74" s="60"/>
      <c r="P74" s="60"/>
      <c r="Q74" s="60"/>
      <c r="R74" s="60"/>
      <c r="S74" s="60"/>
      <c r="T74" s="60"/>
      <c r="U74" s="60"/>
      <c r="V74" s="60"/>
      <c r="W74" s="60"/>
      <c r="X74" s="60"/>
      <c r="Y74" s="60"/>
      <c r="Z74" s="343"/>
      <c r="AA74" s="343"/>
      <c r="AB74" s="343"/>
      <c r="AC74" s="343"/>
      <c r="AD74" s="343"/>
      <c r="AE74" s="343"/>
      <c r="AF74" s="343"/>
      <c r="AG74" s="343"/>
    </row>
    <row r="75" spans="1:36" ht="110.25">
      <c r="A75" s="72">
        <v>64</v>
      </c>
      <c r="B75" s="77" t="s">
        <v>77</v>
      </c>
      <c r="C75" s="76"/>
      <c r="D75" s="76"/>
      <c r="E75" s="77" t="s">
        <v>884</v>
      </c>
      <c r="F75" s="60"/>
      <c r="G75" s="60"/>
      <c r="H75" s="60"/>
      <c r="I75" s="60"/>
      <c r="J75" s="60"/>
      <c r="K75" s="76"/>
      <c r="L75" s="76"/>
      <c r="M75" s="76" t="s">
        <v>375</v>
      </c>
      <c r="N75" s="72">
        <v>0</v>
      </c>
      <c r="O75" s="524">
        <v>0</v>
      </c>
      <c r="P75" s="72">
        <v>2614</v>
      </c>
      <c r="Q75" s="72">
        <v>2614</v>
      </c>
      <c r="R75" s="72">
        <v>0</v>
      </c>
      <c r="S75" s="72">
        <v>0</v>
      </c>
      <c r="T75" s="76">
        <v>19</v>
      </c>
      <c r="U75" s="76">
        <v>19</v>
      </c>
      <c r="V75" s="76">
        <v>0</v>
      </c>
      <c r="W75" s="76">
        <v>0</v>
      </c>
      <c r="X75" s="72">
        <v>326</v>
      </c>
      <c r="Y75" s="72">
        <v>326</v>
      </c>
      <c r="Z75" s="343"/>
      <c r="AA75" s="343"/>
      <c r="AB75" s="343">
        <f t="shared" si="2"/>
        <v>12.471308339709259</v>
      </c>
      <c r="AC75" s="343">
        <f t="shared" si="0"/>
        <v>12.471308339709259</v>
      </c>
      <c r="AD75" s="343"/>
      <c r="AE75" s="343"/>
      <c r="AF75" s="343">
        <f t="shared" si="3"/>
        <v>0.72685539403213462</v>
      </c>
      <c r="AG75" s="343">
        <f t="shared" si="1"/>
        <v>0.72685539403213462</v>
      </c>
    </row>
    <row r="76" spans="1:36" ht="15.75">
      <c r="A76" s="194">
        <v>65</v>
      </c>
      <c r="B76" s="57" t="s">
        <v>78</v>
      </c>
      <c r="C76" s="33"/>
      <c r="D76" s="33"/>
      <c r="E76" s="57"/>
      <c r="F76" s="33"/>
      <c r="G76" s="38"/>
      <c r="H76" s="38"/>
      <c r="I76" s="38"/>
      <c r="J76" s="38"/>
      <c r="K76" s="38"/>
      <c r="L76" s="38"/>
      <c r="M76" s="38"/>
      <c r="N76" s="38"/>
      <c r="O76" s="38"/>
      <c r="P76" s="38"/>
      <c r="Q76" s="38"/>
      <c r="R76" s="38"/>
      <c r="S76" s="38"/>
      <c r="T76" s="38"/>
      <c r="U76" s="38"/>
      <c r="V76" s="38"/>
      <c r="W76" s="38"/>
      <c r="X76" s="38"/>
      <c r="Y76" s="38"/>
      <c r="Z76" s="343"/>
      <c r="AA76" s="343"/>
      <c r="AB76" s="343"/>
      <c r="AC76" s="343"/>
      <c r="AD76" s="343"/>
      <c r="AE76" s="343"/>
      <c r="AF76" s="343"/>
      <c r="AG76" s="343"/>
    </row>
    <row r="77" spans="1:36" ht="15.75">
      <c r="A77" s="72">
        <v>66</v>
      </c>
      <c r="B77" s="77" t="s">
        <v>79</v>
      </c>
      <c r="C77" s="76" t="s">
        <v>375</v>
      </c>
      <c r="D77" s="76"/>
      <c r="E77" s="77"/>
      <c r="F77" s="76"/>
      <c r="G77" s="76"/>
      <c r="H77" s="76"/>
      <c r="I77" s="76"/>
      <c r="J77" s="76"/>
      <c r="K77" s="60"/>
      <c r="L77" s="60"/>
      <c r="M77" s="60"/>
      <c r="N77" s="60"/>
      <c r="O77" s="430">
        <v>0</v>
      </c>
      <c r="P77" s="60"/>
      <c r="Q77" s="76">
        <v>14572</v>
      </c>
      <c r="R77" s="60"/>
      <c r="S77" s="76">
        <v>0</v>
      </c>
      <c r="T77" s="60"/>
      <c r="U77" s="76">
        <v>1522</v>
      </c>
      <c r="V77" s="60"/>
      <c r="W77" s="76">
        <v>0</v>
      </c>
      <c r="X77" s="60"/>
      <c r="Y77" s="76">
        <v>13050</v>
      </c>
      <c r="Z77" s="343"/>
      <c r="AA77" s="343"/>
      <c r="AB77" s="343"/>
      <c r="AC77" s="343">
        <f t="shared" ref="AC77:AC96" si="8">Y77/Q77*100</f>
        <v>89.555311556409549</v>
      </c>
      <c r="AD77" s="343"/>
      <c r="AE77" s="343"/>
      <c r="AF77" s="343"/>
      <c r="AG77" s="343">
        <f t="shared" ref="AG77:AG96" si="9">U77/Q77*100</f>
        <v>10.444688443590447</v>
      </c>
    </row>
    <row r="78" spans="1:36" ht="78.75">
      <c r="A78" s="72">
        <v>67</v>
      </c>
      <c r="B78" s="77" t="s">
        <v>80</v>
      </c>
      <c r="C78" s="76"/>
      <c r="D78" s="76"/>
      <c r="E78" s="77" t="s">
        <v>299</v>
      </c>
      <c r="F78" s="76" t="s">
        <v>253</v>
      </c>
      <c r="G78" s="76">
        <v>15</v>
      </c>
      <c r="H78" s="60"/>
      <c r="I78" s="76">
        <v>15</v>
      </c>
      <c r="J78" s="60">
        <v>5</v>
      </c>
      <c r="K78" s="76" t="s">
        <v>375</v>
      </c>
      <c r="L78" s="76"/>
      <c r="M78" s="76"/>
      <c r="N78" s="76">
        <v>42</v>
      </c>
      <c r="O78" s="430">
        <v>41</v>
      </c>
      <c r="P78" s="76">
        <v>6147</v>
      </c>
      <c r="Q78" s="76">
        <v>9279</v>
      </c>
      <c r="R78" s="76">
        <v>0</v>
      </c>
      <c r="S78" s="76">
        <v>0</v>
      </c>
      <c r="T78" s="76">
        <v>126</v>
      </c>
      <c r="U78" s="76">
        <v>146</v>
      </c>
      <c r="V78" s="76">
        <v>9</v>
      </c>
      <c r="W78" s="76">
        <v>8</v>
      </c>
      <c r="X78" s="76">
        <v>439</v>
      </c>
      <c r="Y78" s="76">
        <v>464</v>
      </c>
      <c r="Z78" s="345">
        <f t="shared" ref="Z78:Z96" si="10">V78/N78*100</f>
        <v>21.428571428571427</v>
      </c>
      <c r="AA78" s="345">
        <f t="shared" ref="AA78:AA96" si="11">W78/O78*100</f>
        <v>19.512195121951219</v>
      </c>
      <c r="AB78" s="345">
        <f t="shared" ref="AB78:AB96" si="12">X78/P78*100</f>
        <v>7.1416951358386198</v>
      </c>
      <c r="AC78" s="345">
        <f t="shared" si="8"/>
        <v>5.0005388511693072</v>
      </c>
      <c r="AD78" s="345">
        <f t="shared" ref="AD78:AD96" si="13">R78/N78*100</f>
        <v>0</v>
      </c>
      <c r="AE78" s="345">
        <f t="shared" ref="AE78:AE96" si="14">S78/O78*100</f>
        <v>0</v>
      </c>
      <c r="AF78" s="345">
        <f t="shared" ref="AF78:AF96" si="15">T78/P78*100</f>
        <v>2.0497803806734991</v>
      </c>
      <c r="AG78" s="345">
        <f t="shared" si="9"/>
        <v>1.5734454143765491</v>
      </c>
      <c r="AH78" s="99" t="s">
        <v>803</v>
      </c>
      <c r="AI78" s="12"/>
      <c r="AJ78" s="12"/>
    </row>
    <row r="79" spans="1:36" ht="15.75">
      <c r="A79" s="72">
        <v>68</v>
      </c>
      <c r="B79" s="77" t="s">
        <v>81</v>
      </c>
      <c r="C79" s="78" t="s">
        <v>375</v>
      </c>
      <c r="D79" s="76"/>
      <c r="E79" s="77"/>
      <c r="F79" s="76"/>
      <c r="G79" s="78"/>
      <c r="H79" s="78"/>
      <c r="I79" s="78"/>
      <c r="J79" s="78"/>
      <c r="K79" s="78"/>
      <c r="L79" s="78"/>
      <c r="M79" s="78" t="s">
        <v>375</v>
      </c>
      <c r="N79" s="62"/>
      <c r="O79" s="60"/>
      <c r="P79" s="76">
        <v>5066</v>
      </c>
      <c r="Q79" s="76">
        <v>7400</v>
      </c>
      <c r="R79" s="60"/>
      <c r="S79" s="60"/>
      <c r="T79" s="76">
        <v>790</v>
      </c>
      <c r="U79" s="76">
        <v>799</v>
      </c>
      <c r="V79" s="60"/>
      <c r="W79" s="60"/>
      <c r="X79" s="76">
        <v>878</v>
      </c>
      <c r="Y79" s="76">
        <v>1193</v>
      </c>
      <c r="Z79" s="343"/>
      <c r="AA79" s="343"/>
      <c r="AB79" s="343">
        <f t="shared" si="12"/>
        <v>17.331227793130672</v>
      </c>
      <c r="AC79" s="343">
        <f t="shared" si="8"/>
        <v>16.121621621621621</v>
      </c>
      <c r="AD79" s="343"/>
      <c r="AE79" s="343"/>
      <c r="AF79" s="343">
        <f t="shared" si="15"/>
        <v>15.594157125937624</v>
      </c>
      <c r="AG79" s="343">
        <f t="shared" si="9"/>
        <v>10.797297297297296</v>
      </c>
    </row>
    <row r="80" spans="1:36" ht="15.75">
      <c r="A80" s="194">
        <v>69</v>
      </c>
      <c r="B80" s="57" t="s">
        <v>82</v>
      </c>
      <c r="C80" s="33"/>
      <c r="D80" s="33"/>
      <c r="E80" s="57"/>
      <c r="F80" s="33"/>
      <c r="G80" s="38"/>
      <c r="H80" s="38"/>
      <c r="I80" s="38"/>
      <c r="J80" s="38"/>
      <c r="K80" s="38"/>
      <c r="L80" s="38"/>
      <c r="M80" s="38"/>
      <c r="N80" s="38"/>
      <c r="O80" s="38"/>
      <c r="P80" s="38"/>
      <c r="Q80" s="38"/>
      <c r="R80" s="38"/>
      <c r="S80" s="38"/>
      <c r="T80" s="38"/>
      <c r="U80" s="38"/>
      <c r="V80" s="38"/>
      <c r="W80" s="38"/>
      <c r="X80" s="38"/>
      <c r="Y80" s="38"/>
      <c r="Z80" s="343"/>
      <c r="AA80" s="343"/>
      <c r="AB80" s="343"/>
      <c r="AC80" s="343"/>
      <c r="AD80" s="343"/>
      <c r="AE80" s="343"/>
      <c r="AF80" s="343"/>
      <c r="AG80" s="343"/>
    </row>
    <row r="81" spans="1:33" ht="15.75">
      <c r="A81" s="72">
        <v>70</v>
      </c>
      <c r="B81" s="77" t="s">
        <v>83</v>
      </c>
      <c r="C81" s="76" t="s">
        <v>375</v>
      </c>
      <c r="D81" s="76"/>
      <c r="E81" s="77"/>
      <c r="F81" s="76"/>
      <c r="G81" s="78"/>
      <c r="H81" s="78"/>
      <c r="I81" s="78"/>
      <c r="J81" s="78"/>
      <c r="K81" s="78"/>
      <c r="L81" s="78"/>
      <c r="M81" s="78" t="s">
        <v>375</v>
      </c>
      <c r="N81" s="78">
        <v>0</v>
      </c>
      <c r="O81" s="461">
        <v>0</v>
      </c>
      <c r="P81" s="78">
        <v>784</v>
      </c>
      <c r="Q81" s="78">
        <v>795</v>
      </c>
      <c r="R81" s="78">
        <v>0</v>
      </c>
      <c r="S81" s="78">
        <v>0</v>
      </c>
      <c r="T81" s="78">
        <v>137</v>
      </c>
      <c r="U81" s="78">
        <v>153</v>
      </c>
      <c r="V81" s="78">
        <v>0</v>
      </c>
      <c r="W81" s="78">
        <v>0</v>
      </c>
      <c r="X81" s="78">
        <v>37</v>
      </c>
      <c r="Y81" s="78">
        <v>45</v>
      </c>
      <c r="Z81" s="343"/>
      <c r="AA81" s="343"/>
      <c r="AB81" s="343">
        <f t="shared" si="12"/>
        <v>4.7193877551020407</v>
      </c>
      <c r="AC81" s="343">
        <f t="shared" si="8"/>
        <v>5.6603773584905666</v>
      </c>
      <c r="AD81" s="343"/>
      <c r="AE81" s="343"/>
      <c r="AF81" s="343">
        <f t="shared" si="15"/>
        <v>17.47448979591837</v>
      </c>
      <c r="AG81" s="343">
        <f t="shared" si="9"/>
        <v>19.245283018867926</v>
      </c>
    </row>
    <row r="82" spans="1:33" ht="15.75">
      <c r="A82" s="194">
        <v>71</v>
      </c>
      <c r="B82" s="57" t="s">
        <v>84</v>
      </c>
      <c r="C82" s="33"/>
      <c r="D82" s="33"/>
      <c r="E82" s="57"/>
      <c r="F82" s="33"/>
      <c r="G82" s="38"/>
      <c r="H82" s="38"/>
      <c r="I82" s="38"/>
      <c r="J82" s="38"/>
      <c r="K82" s="38"/>
      <c r="L82" s="38"/>
      <c r="M82" s="38"/>
      <c r="N82" s="38"/>
      <c r="O82" s="38"/>
      <c r="P82" s="38"/>
      <c r="Q82" s="38"/>
      <c r="R82" s="38"/>
      <c r="S82" s="38"/>
      <c r="T82" s="38"/>
      <c r="U82" s="38"/>
      <c r="V82" s="38"/>
      <c r="W82" s="38"/>
      <c r="X82" s="38"/>
      <c r="Y82" s="38"/>
      <c r="Z82" s="343"/>
      <c r="AA82" s="343"/>
      <c r="AB82" s="343"/>
      <c r="AC82" s="343"/>
      <c r="AD82" s="343"/>
      <c r="AE82" s="343"/>
      <c r="AF82" s="343"/>
      <c r="AG82" s="343"/>
    </row>
    <row r="83" spans="1:33" ht="15.75">
      <c r="A83" s="54">
        <v>72</v>
      </c>
      <c r="B83" s="61" t="s">
        <v>85</v>
      </c>
      <c r="C83" s="60"/>
      <c r="D83" s="60"/>
      <c r="E83" s="61"/>
      <c r="F83" s="60"/>
      <c r="G83" s="62"/>
      <c r="H83" s="62"/>
      <c r="I83" s="62"/>
      <c r="J83" s="62"/>
      <c r="K83" s="62"/>
      <c r="L83" s="62"/>
      <c r="M83" s="62"/>
      <c r="N83" s="62"/>
      <c r="O83" s="62"/>
      <c r="P83" s="62"/>
      <c r="Q83" s="62"/>
      <c r="R83" s="62"/>
      <c r="S83" s="62"/>
      <c r="T83" s="62"/>
      <c r="U83" s="62"/>
      <c r="V83" s="62"/>
      <c r="W83" s="62"/>
      <c r="X83" s="62"/>
      <c r="Y83" s="62"/>
      <c r="Z83" s="343"/>
      <c r="AA83" s="343"/>
      <c r="AB83" s="343"/>
      <c r="AC83" s="343"/>
      <c r="AD83" s="343"/>
      <c r="AE83" s="343"/>
      <c r="AF83" s="343"/>
      <c r="AG83" s="343"/>
    </row>
    <row r="84" spans="1:33" ht="15.75">
      <c r="A84" s="72">
        <v>73</v>
      </c>
      <c r="B84" s="77" t="s">
        <v>86</v>
      </c>
      <c r="C84" s="101" t="s">
        <v>375</v>
      </c>
      <c r="D84" s="101"/>
      <c r="E84" s="133"/>
      <c r="F84" s="101"/>
      <c r="G84" s="143"/>
      <c r="H84" s="143"/>
      <c r="I84" s="143"/>
      <c r="J84" s="143"/>
      <c r="K84" s="143"/>
      <c r="L84" s="143"/>
      <c r="M84" s="76" t="s">
        <v>375</v>
      </c>
      <c r="N84" s="143">
        <v>1</v>
      </c>
      <c r="O84" s="565">
        <v>1</v>
      </c>
      <c r="P84" s="143">
        <v>415</v>
      </c>
      <c r="Q84" s="143">
        <v>491</v>
      </c>
      <c r="R84" s="143">
        <v>0</v>
      </c>
      <c r="S84" s="143">
        <v>0</v>
      </c>
      <c r="T84" s="143">
        <v>83</v>
      </c>
      <c r="U84" s="143">
        <v>138</v>
      </c>
      <c r="V84" s="143">
        <v>1</v>
      </c>
      <c r="W84" s="143">
        <v>1</v>
      </c>
      <c r="X84" s="143">
        <v>332</v>
      </c>
      <c r="Y84" s="143">
        <v>353</v>
      </c>
      <c r="Z84" s="345">
        <f t="shared" si="10"/>
        <v>100</v>
      </c>
      <c r="AA84" s="345">
        <f t="shared" si="11"/>
        <v>100</v>
      </c>
      <c r="AB84" s="345">
        <f t="shared" si="12"/>
        <v>80</v>
      </c>
      <c r="AC84" s="345">
        <f t="shared" si="8"/>
        <v>71.894093686354381</v>
      </c>
      <c r="AD84" s="345">
        <f t="shared" si="13"/>
        <v>0</v>
      </c>
      <c r="AE84" s="345">
        <f t="shared" si="14"/>
        <v>0</v>
      </c>
      <c r="AF84" s="345">
        <f t="shared" si="15"/>
        <v>20</v>
      </c>
      <c r="AG84" s="345">
        <f t="shared" si="9"/>
        <v>28.105906313645622</v>
      </c>
    </row>
    <row r="85" spans="1:33" ht="15.75">
      <c r="A85" s="72">
        <v>74</v>
      </c>
      <c r="B85" s="77" t="s">
        <v>87</v>
      </c>
      <c r="C85" s="76"/>
      <c r="D85" s="76" t="s">
        <v>375</v>
      </c>
      <c r="E85" s="77"/>
      <c r="F85" s="76"/>
      <c r="G85" s="76"/>
      <c r="H85" s="76"/>
      <c r="I85" s="76"/>
      <c r="J85" s="76"/>
      <c r="K85" s="76"/>
      <c r="L85" s="76"/>
      <c r="M85" s="76" t="s">
        <v>375</v>
      </c>
      <c r="N85" s="60"/>
      <c r="O85" s="430">
        <v>0</v>
      </c>
      <c r="P85" s="60"/>
      <c r="Q85" s="76">
        <v>3763</v>
      </c>
      <c r="R85" s="60"/>
      <c r="S85" s="60"/>
      <c r="T85" s="60"/>
      <c r="U85" s="60"/>
      <c r="V85" s="60"/>
      <c r="W85" s="76">
        <v>0</v>
      </c>
      <c r="X85" s="60"/>
      <c r="Y85" s="76">
        <v>3442</v>
      </c>
      <c r="Z85" s="343"/>
      <c r="AA85" s="343"/>
      <c r="AB85" s="343"/>
      <c r="AC85" s="343">
        <f t="shared" si="8"/>
        <v>91.46957214988042</v>
      </c>
      <c r="AD85" s="343"/>
      <c r="AE85" s="343"/>
      <c r="AF85" s="343"/>
      <c r="AG85" s="343">
        <f t="shared" si="9"/>
        <v>0</v>
      </c>
    </row>
    <row r="86" spans="1:33" ht="63">
      <c r="A86" s="72">
        <v>75</v>
      </c>
      <c r="B86" s="77" t="s">
        <v>88</v>
      </c>
      <c r="C86" s="76"/>
      <c r="D86" s="76"/>
      <c r="E86" s="77" t="s">
        <v>678</v>
      </c>
      <c r="F86" s="76" t="s">
        <v>679</v>
      </c>
      <c r="G86" s="666" t="s">
        <v>680</v>
      </c>
      <c r="H86" s="667"/>
      <c r="I86" s="328"/>
      <c r="J86" s="328"/>
      <c r="K86" s="76"/>
      <c r="L86" s="76"/>
      <c r="M86" s="76" t="s">
        <v>375</v>
      </c>
      <c r="N86" s="76">
        <v>11</v>
      </c>
      <c r="O86" s="430">
        <v>11</v>
      </c>
      <c r="P86" s="76">
        <v>267</v>
      </c>
      <c r="Q86" s="76">
        <v>277</v>
      </c>
      <c r="R86" s="76">
        <v>0</v>
      </c>
      <c r="S86" s="76">
        <v>0</v>
      </c>
      <c r="T86" s="76">
        <v>123</v>
      </c>
      <c r="U86" s="76">
        <v>123</v>
      </c>
      <c r="V86" s="76">
        <v>0</v>
      </c>
      <c r="W86" s="76">
        <v>0</v>
      </c>
      <c r="X86" s="76">
        <v>75</v>
      </c>
      <c r="Y86" s="76">
        <v>148</v>
      </c>
      <c r="Z86" s="345">
        <f t="shared" si="10"/>
        <v>0</v>
      </c>
      <c r="AA86" s="345">
        <f t="shared" si="11"/>
        <v>0</v>
      </c>
      <c r="AB86" s="345">
        <f t="shared" si="12"/>
        <v>28.08988764044944</v>
      </c>
      <c r="AC86" s="345">
        <f t="shared" si="8"/>
        <v>53.429602888086649</v>
      </c>
      <c r="AD86" s="345">
        <f t="shared" si="13"/>
        <v>0</v>
      </c>
      <c r="AE86" s="345">
        <f t="shared" si="14"/>
        <v>0</v>
      </c>
      <c r="AF86" s="345">
        <f t="shared" si="15"/>
        <v>46.067415730337082</v>
      </c>
      <c r="AG86" s="345">
        <f t="shared" si="9"/>
        <v>44.404332129963898</v>
      </c>
    </row>
    <row r="87" spans="1:33" ht="15.75">
      <c r="A87" s="72">
        <v>76</v>
      </c>
      <c r="B87" s="77" t="s">
        <v>89</v>
      </c>
      <c r="C87" s="114" t="s">
        <v>375</v>
      </c>
      <c r="D87" s="114"/>
      <c r="E87" s="154"/>
      <c r="F87" s="114"/>
      <c r="G87" s="229"/>
      <c r="H87" s="229"/>
      <c r="I87" s="229"/>
      <c r="J87" s="229"/>
      <c r="K87" s="113" t="s">
        <v>375</v>
      </c>
      <c r="L87" s="229"/>
      <c r="M87" s="229"/>
      <c r="N87" s="229">
        <v>159</v>
      </c>
      <c r="O87" s="564">
        <v>159</v>
      </c>
      <c r="P87" s="229">
        <v>2316</v>
      </c>
      <c r="Q87" s="229">
        <v>2316</v>
      </c>
      <c r="R87" s="229">
        <v>0</v>
      </c>
      <c r="S87" s="229">
        <v>0</v>
      </c>
      <c r="T87" s="229">
        <v>763</v>
      </c>
      <c r="U87" s="229">
        <v>763</v>
      </c>
      <c r="V87" s="229">
        <v>159</v>
      </c>
      <c r="W87" s="229">
        <v>159</v>
      </c>
      <c r="X87" s="229">
        <v>656</v>
      </c>
      <c r="Y87" s="229">
        <v>656</v>
      </c>
      <c r="Z87" s="345">
        <f t="shared" si="10"/>
        <v>100</v>
      </c>
      <c r="AA87" s="345">
        <f t="shared" si="11"/>
        <v>100</v>
      </c>
      <c r="AB87" s="345">
        <f t="shared" si="12"/>
        <v>28.324697754749568</v>
      </c>
      <c r="AC87" s="345">
        <f t="shared" si="8"/>
        <v>28.324697754749568</v>
      </c>
      <c r="AD87" s="345">
        <f t="shared" si="13"/>
        <v>0</v>
      </c>
      <c r="AE87" s="345">
        <f t="shared" si="14"/>
        <v>0</v>
      </c>
      <c r="AF87" s="345">
        <f t="shared" si="15"/>
        <v>32.944732297063908</v>
      </c>
      <c r="AG87" s="345">
        <f t="shared" si="9"/>
        <v>32.944732297063908</v>
      </c>
    </row>
    <row r="88" spans="1:33" ht="15.75">
      <c r="A88" s="72">
        <v>77</v>
      </c>
      <c r="B88" s="77" t="s">
        <v>90</v>
      </c>
      <c r="C88" s="54"/>
      <c r="D88" s="54"/>
      <c r="E88" s="130"/>
      <c r="F88" s="54" t="s">
        <v>540</v>
      </c>
      <c r="G88" s="62"/>
      <c r="H88" s="62"/>
      <c r="I88" s="62"/>
      <c r="J88" s="62"/>
      <c r="K88" s="78" t="s">
        <v>375</v>
      </c>
      <c r="L88" s="78"/>
      <c r="M88" s="78"/>
      <c r="N88" s="78">
        <v>11</v>
      </c>
      <c r="O88" s="461">
        <v>11</v>
      </c>
      <c r="P88" s="62"/>
      <c r="Q88" s="62"/>
      <c r="R88" s="78">
        <v>11</v>
      </c>
      <c r="S88" s="78">
        <v>11</v>
      </c>
      <c r="T88" s="62"/>
      <c r="U88" s="62"/>
      <c r="V88" s="78">
        <v>0</v>
      </c>
      <c r="W88" s="78">
        <v>0</v>
      </c>
      <c r="X88" s="62"/>
      <c r="Y88" s="62"/>
      <c r="Z88" s="345">
        <f t="shared" si="10"/>
        <v>0</v>
      </c>
      <c r="AA88" s="345">
        <f t="shared" si="11"/>
        <v>0</v>
      </c>
      <c r="AB88" s="345"/>
      <c r="AC88" s="345"/>
      <c r="AD88" s="345">
        <f t="shared" si="13"/>
        <v>100</v>
      </c>
      <c r="AE88" s="345">
        <f t="shared" si="14"/>
        <v>100</v>
      </c>
      <c r="AF88" s="345"/>
      <c r="AG88" s="345"/>
    </row>
    <row r="89" spans="1:33" ht="31.5">
      <c r="A89" s="72">
        <v>78</v>
      </c>
      <c r="B89" s="77" t="s">
        <v>91</v>
      </c>
      <c r="C89" s="78"/>
      <c r="D89" s="78"/>
      <c r="E89" s="61" t="s">
        <v>537</v>
      </c>
      <c r="F89" s="78" t="s">
        <v>538</v>
      </c>
      <c r="G89" s="78">
        <v>26400</v>
      </c>
      <c r="H89" s="78">
        <v>1725</v>
      </c>
      <c r="I89" s="78">
        <v>28500</v>
      </c>
      <c r="J89" s="78">
        <v>1724</v>
      </c>
      <c r="K89" s="78"/>
      <c r="L89" s="78"/>
      <c r="M89" s="78" t="s">
        <v>375</v>
      </c>
      <c r="N89" s="78">
        <f>95056+23822</f>
        <v>118878</v>
      </c>
      <c r="O89" s="461">
        <f>124682+23973</f>
        <v>148655</v>
      </c>
      <c r="P89" s="78">
        <v>154</v>
      </c>
      <c r="Q89" s="78">
        <v>161</v>
      </c>
      <c r="R89" s="78">
        <v>0</v>
      </c>
      <c r="S89" s="78">
        <v>0</v>
      </c>
      <c r="T89" s="78">
        <v>5</v>
      </c>
      <c r="U89" s="78">
        <v>5</v>
      </c>
      <c r="V89" s="78">
        <f>11093+2534</f>
        <v>13627</v>
      </c>
      <c r="W89" s="78">
        <f>14379+2558</f>
        <v>16937</v>
      </c>
      <c r="X89" s="78">
        <v>149</v>
      </c>
      <c r="Y89" s="78">
        <v>156</v>
      </c>
      <c r="Z89" s="345">
        <f t="shared" si="10"/>
        <v>11.463012500210299</v>
      </c>
      <c r="AA89" s="345">
        <f t="shared" si="11"/>
        <v>11.393495005213413</v>
      </c>
      <c r="AB89" s="345">
        <f t="shared" si="12"/>
        <v>96.753246753246756</v>
      </c>
      <c r="AC89" s="345">
        <f t="shared" si="8"/>
        <v>96.894409937888199</v>
      </c>
      <c r="AD89" s="345">
        <f t="shared" si="13"/>
        <v>0</v>
      </c>
      <c r="AE89" s="345">
        <f t="shared" si="14"/>
        <v>0</v>
      </c>
      <c r="AF89" s="345">
        <f t="shared" si="15"/>
        <v>3.2467532467532463</v>
      </c>
      <c r="AG89" s="345">
        <f t="shared" si="9"/>
        <v>3.1055900621118013</v>
      </c>
    </row>
    <row r="90" spans="1:33" ht="78.75">
      <c r="A90" s="72">
        <v>79</v>
      </c>
      <c r="B90" s="77" t="s">
        <v>92</v>
      </c>
      <c r="C90" s="76"/>
      <c r="D90" s="76"/>
      <c r="E90" s="83" t="s">
        <v>606</v>
      </c>
      <c r="F90" s="78" t="s">
        <v>253</v>
      </c>
      <c r="G90" s="72" t="s">
        <v>607</v>
      </c>
      <c r="H90" s="78" t="s">
        <v>293</v>
      </c>
      <c r="I90" s="336">
        <v>1</v>
      </c>
      <c r="J90" s="78" t="s">
        <v>293</v>
      </c>
      <c r="K90" s="76"/>
      <c r="L90" s="76"/>
      <c r="M90" s="76" t="s">
        <v>375</v>
      </c>
      <c r="N90" s="76">
        <v>4948</v>
      </c>
      <c r="O90" s="430">
        <v>4999</v>
      </c>
      <c r="P90" s="76"/>
      <c r="Q90" s="76"/>
      <c r="R90" s="76"/>
      <c r="S90" s="76"/>
      <c r="T90" s="76"/>
      <c r="U90" s="76"/>
      <c r="V90" s="76">
        <v>4948</v>
      </c>
      <c r="W90" s="76">
        <v>4999</v>
      </c>
      <c r="X90" s="76"/>
      <c r="Y90" s="76"/>
      <c r="Z90" s="345">
        <f t="shared" si="10"/>
        <v>100</v>
      </c>
      <c r="AA90" s="345">
        <f t="shared" si="11"/>
        <v>100</v>
      </c>
      <c r="AB90" s="345"/>
      <c r="AC90" s="345"/>
      <c r="AD90" s="345">
        <f t="shared" si="13"/>
        <v>0</v>
      </c>
      <c r="AE90" s="345">
        <f t="shared" si="14"/>
        <v>0</v>
      </c>
      <c r="AF90" s="345"/>
      <c r="AG90" s="345"/>
    </row>
    <row r="91" spans="1:33" ht="78.75">
      <c r="A91" s="72">
        <v>80</v>
      </c>
      <c r="B91" s="77" t="s">
        <v>93</v>
      </c>
      <c r="C91" s="72"/>
      <c r="D91" s="72"/>
      <c r="E91" s="83" t="s">
        <v>365</v>
      </c>
      <c r="F91" s="72" t="s">
        <v>253</v>
      </c>
      <c r="G91" s="72">
        <v>10</v>
      </c>
      <c r="H91" s="76"/>
      <c r="I91" s="72">
        <v>7.7</v>
      </c>
      <c r="J91" s="76"/>
      <c r="K91" s="72"/>
      <c r="L91" s="72"/>
      <c r="M91" s="72" t="s">
        <v>375</v>
      </c>
      <c r="N91" s="72">
        <v>60</v>
      </c>
      <c r="O91" s="524">
        <v>67</v>
      </c>
      <c r="P91" s="72"/>
      <c r="Q91" s="72"/>
      <c r="R91" s="72">
        <v>36</v>
      </c>
      <c r="S91" s="72">
        <v>52</v>
      </c>
      <c r="T91" s="72"/>
      <c r="U91" s="72"/>
      <c r="V91" s="54"/>
      <c r="W91" s="54"/>
      <c r="X91" s="72"/>
      <c r="Y91" s="72"/>
      <c r="Z91" s="345">
        <f t="shared" si="10"/>
        <v>0</v>
      </c>
      <c r="AA91" s="346">
        <f t="shared" si="11"/>
        <v>0</v>
      </c>
      <c r="AB91" s="345"/>
      <c r="AC91" s="345"/>
      <c r="AD91" s="345">
        <f t="shared" si="13"/>
        <v>60</v>
      </c>
      <c r="AE91" s="345">
        <f t="shared" si="14"/>
        <v>77.611940298507463</v>
      </c>
      <c r="AF91" s="345"/>
      <c r="AG91" s="345"/>
    </row>
    <row r="92" spans="1:33" ht="15.75">
      <c r="A92" s="72">
        <v>81</v>
      </c>
      <c r="B92" s="77" t="s">
        <v>94</v>
      </c>
      <c r="C92" s="76"/>
      <c r="D92" s="76" t="s">
        <v>375</v>
      </c>
      <c r="E92" s="77"/>
      <c r="F92" s="76"/>
      <c r="G92" s="76"/>
      <c r="H92" s="76"/>
      <c r="I92" s="76"/>
      <c r="J92" s="76"/>
      <c r="K92" s="76"/>
      <c r="L92" s="76"/>
      <c r="M92" s="76" t="s">
        <v>375</v>
      </c>
      <c r="N92" s="60"/>
      <c r="O92" s="430">
        <v>30</v>
      </c>
      <c r="P92" s="60"/>
      <c r="Q92" s="60"/>
      <c r="R92" s="60"/>
      <c r="S92" s="60"/>
      <c r="T92" s="60"/>
      <c r="U92" s="60"/>
      <c r="V92" s="60"/>
      <c r="W92" s="76">
        <v>30</v>
      </c>
      <c r="X92" s="60"/>
      <c r="Y92" s="60"/>
      <c r="Z92" s="345"/>
      <c r="AA92" s="345">
        <f t="shared" si="11"/>
        <v>100</v>
      </c>
      <c r="AB92" s="345"/>
      <c r="AC92" s="345"/>
      <c r="AD92" s="345"/>
      <c r="AE92" s="345">
        <f t="shared" si="14"/>
        <v>0</v>
      </c>
      <c r="AF92" s="345"/>
      <c r="AG92" s="345"/>
    </row>
    <row r="93" spans="1:33" ht="15.75">
      <c r="A93" s="72">
        <v>82</v>
      </c>
      <c r="B93" s="77" t="s">
        <v>95</v>
      </c>
      <c r="C93" s="78" t="s">
        <v>375</v>
      </c>
      <c r="D93" s="76"/>
      <c r="E93" s="77"/>
      <c r="F93" s="76"/>
      <c r="G93" s="76"/>
      <c r="H93" s="76"/>
      <c r="I93" s="76"/>
      <c r="J93" s="76"/>
      <c r="K93" s="76" t="s">
        <v>375</v>
      </c>
      <c r="L93" s="76"/>
      <c r="M93" s="76"/>
      <c r="N93" s="76">
        <v>32</v>
      </c>
      <c r="O93" s="430">
        <v>32</v>
      </c>
      <c r="P93" s="76">
        <v>46</v>
      </c>
      <c r="Q93" s="76">
        <v>46</v>
      </c>
      <c r="R93" s="76">
        <v>0</v>
      </c>
      <c r="S93" s="76">
        <v>0</v>
      </c>
      <c r="T93" s="76">
        <v>0</v>
      </c>
      <c r="U93" s="76">
        <v>0</v>
      </c>
      <c r="V93" s="76">
        <v>32</v>
      </c>
      <c r="W93" s="76">
        <v>32</v>
      </c>
      <c r="X93" s="76">
        <v>29</v>
      </c>
      <c r="Y93" s="76">
        <v>29</v>
      </c>
      <c r="Z93" s="345">
        <f t="shared" si="10"/>
        <v>100</v>
      </c>
      <c r="AA93" s="345">
        <f t="shared" si="11"/>
        <v>100</v>
      </c>
      <c r="AB93" s="345">
        <f t="shared" si="12"/>
        <v>63.04347826086957</v>
      </c>
      <c r="AC93" s="345">
        <f t="shared" si="8"/>
        <v>63.04347826086957</v>
      </c>
      <c r="AD93" s="345">
        <f t="shared" si="13"/>
        <v>0</v>
      </c>
      <c r="AE93" s="345">
        <f t="shared" si="14"/>
        <v>0</v>
      </c>
      <c r="AF93" s="345">
        <f t="shared" si="15"/>
        <v>0</v>
      </c>
      <c r="AG93" s="345">
        <f t="shared" si="9"/>
        <v>0</v>
      </c>
    </row>
    <row r="94" spans="1:33" ht="15.75">
      <c r="A94" s="72">
        <v>83</v>
      </c>
      <c r="B94" s="77" t="s">
        <v>96</v>
      </c>
      <c r="C94" s="76"/>
      <c r="D94" s="78" t="s">
        <v>375</v>
      </c>
      <c r="E94" s="82"/>
      <c r="F94" s="78"/>
      <c r="G94" s="78"/>
      <c r="H94" s="78"/>
      <c r="I94" s="78"/>
      <c r="J94" s="78"/>
      <c r="K94" s="78"/>
      <c r="L94" s="78"/>
      <c r="M94" s="78" t="s">
        <v>375</v>
      </c>
      <c r="N94" s="78">
        <v>49</v>
      </c>
      <c r="O94" s="430">
        <v>49</v>
      </c>
      <c r="P94" s="76">
        <v>325</v>
      </c>
      <c r="Q94" s="76">
        <v>325</v>
      </c>
      <c r="R94" s="76">
        <v>0</v>
      </c>
      <c r="S94" s="76">
        <v>0</v>
      </c>
      <c r="T94" s="76">
        <v>68</v>
      </c>
      <c r="U94" s="76">
        <v>68</v>
      </c>
      <c r="V94" s="76">
        <v>49</v>
      </c>
      <c r="W94" s="76">
        <v>49</v>
      </c>
      <c r="X94" s="76">
        <v>257</v>
      </c>
      <c r="Y94" s="76">
        <v>257</v>
      </c>
      <c r="Z94" s="345">
        <f t="shared" si="10"/>
        <v>100</v>
      </c>
      <c r="AA94" s="345">
        <f t="shared" si="11"/>
        <v>100</v>
      </c>
      <c r="AB94" s="345">
        <f t="shared" si="12"/>
        <v>79.07692307692308</v>
      </c>
      <c r="AC94" s="345">
        <f t="shared" si="8"/>
        <v>79.07692307692308</v>
      </c>
      <c r="AD94" s="345">
        <f t="shared" si="13"/>
        <v>0</v>
      </c>
      <c r="AE94" s="345">
        <f t="shared" si="14"/>
        <v>0</v>
      </c>
      <c r="AF94" s="345">
        <f t="shared" si="15"/>
        <v>20.923076923076923</v>
      </c>
      <c r="AG94" s="345">
        <f t="shared" si="9"/>
        <v>20.923076923076923</v>
      </c>
    </row>
    <row r="95" spans="1:33" ht="15.75">
      <c r="A95" s="194">
        <v>84</v>
      </c>
      <c r="B95" s="57" t="s">
        <v>97</v>
      </c>
      <c r="C95" s="33"/>
      <c r="D95" s="33"/>
      <c r="E95" s="57"/>
      <c r="F95" s="33"/>
      <c r="G95" s="38"/>
      <c r="H95" s="38"/>
      <c r="I95" s="38"/>
      <c r="J95" s="38"/>
      <c r="K95" s="38"/>
      <c r="L95" s="38"/>
      <c r="M95" s="38"/>
      <c r="N95" s="38"/>
      <c r="O95" s="38"/>
      <c r="P95" s="38"/>
      <c r="Q95" s="38"/>
      <c r="R95" s="38"/>
      <c r="S95" s="38"/>
      <c r="T95" s="38"/>
      <c r="U95" s="38"/>
      <c r="V95" s="38"/>
      <c r="W95" s="38"/>
      <c r="X95" s="38"/>
      <c r="Y95" s="38"/>
      <c r="Z95" s="343"/>
      <c r="AA95" s="343"/>
      <c r="AB95" s="343"/>
      <c r="AC95" s="343"/>
      <c r="AD95" s="343"/>
      <c r="AE95" s="343"/>
      <c r="AF95" s="343"/>
      <c r="AG95" s="343"/>
    </row>
    <row r="96" spans="1:33" ht="63">
      <c r="A96" s="72">
        <v>85</v>
      </c>
      <c r="B96" s="77" t="s">
        <v>98</v>
      </c>
      <c r="C96" s="76"/>
      <c r="D96" s="76"/>
      <c r="E96" s="77" t="s">
        <v>645</v>
      </c>
      <c r="F96" s="76" t="s">
        <v>253</v>
      </c>
      <c r="G96" s="78">
        <v>100</v>
      </c>
      <c r="H96" s="62"/>
      <c r="I96" s="78">
        <v>100</v>
      </c>
      <c r="J96" s="62">
        <v>79</v>
      </c>
      <c r="K96" s="78"/>
      <c r="L96" s="78"/>
      <c r="M96" s="78" t="s">
        <v>375</v>
      </c>
      <c r="N96" s="78">
        <v>36</v>
      </c>
      <c r="O96" s="430">
        <v>36</v>
      </c>
      <c r="P96" s="76">
        <v>751</v>
      </c>
      <c r="Q96" s="76">
        <v>786</v>
      </c>
      <c r="R96" s="76">
        <v>0</v>
      </c>
      <c r="S96" s="76">
        <v>0</v>
      </c>
      <c r="T96" s="76">
        <v>165</v>
      </c>
      <c r="U96" s="76">
        <v>169</v>
      </c>
      <c r="V96" s="76">
        <v>36</v>
      </c>
      <c r="W96" s="76">
        <v>36</v>
      </c>
      <c r="X96" s="76">
        <v>586</v>
      </c>
      <c r="Y96" s="76">
        <v>617</v>
      </c>
      <c r="Z96" s="345">
        <f t="shared" si="10"/>
        <v>100</v>
      </c>
      <c r="AA96" s="345">
        <f t="shared" si="11"/>
        <v>100</v>
      </c>
      <c r="AB96" s="345">
        <f t="shared" si="12"/>
        <v>78.029294274300938</v>
      </c>
      <c r="AC96" s="345">
        <f t="shared" si="8"/>
        <v>78.498727735368959</v>
      </c>
      <c r="AD96" s="345">
        <f t="shared" si="13"/>
        <v>0</v>
      </c>
      <c r="AE96" s="345">
        <f t="shared" si="14"/>
        <v>0</v>
      </c>
      <c r="AF96" s="345">
        <f t="shared" si="15"/>
        <v>21.970705725699069</v>
      </c>
      <c r="AG96" s="345">
        <f t="shared" si="9"/>
        <v>21.501272264631044</v>
      </c>
    </row>
    <row r="97" spans="1:33">
      <c r="N97" s="12">
        <f>N96+N94+N93+N92+N91+N90+N89+N88+N87+N86+N85+N84+N81+N78+N77+N75+N71+N69+N68+N67+N65+N63+N61+N60+N58+N57+N56+N54+N53+N50+N49+N48+N46+N45+N44+N42+N38+N37+N36+N34+N32+N31+N27+N24+N22+N21+N18+N16</f>
        <v>126024</v>
      </c>
      <c r="O97" s="563">
        <f>O96+O94+O93+O92+O91+O90+O89+O88+O87+O86+O84+O78+O73+O69+O68+O67+O65+O63+O61+O60+O58+O57+O53+O50+O46+O45+O44+O42+O38+O37+O34+O32+O27+O24+O22+O21+O18+O16</f>
        <v>156513</v>
      </c>
      <c r="P97" s="12">
        <f>P96+P94+P93+P89+P87+P86+P84+P81+P79+P78+P77+P75+P71+P69+P68+P67+P66+P65+P63+P62+P61+P60+P59+P58+P57+P56+P54+P53+P52+P51+P50+P49+P46+P45+P44+P42+P41+P40+P37+P36+P34+P32+P31+P27+P24+P21+P18+P16</f>
        <v>54575</v>
      </c>
      <c r="Q97" s="12">
        <f>Q98-Q64</f>
        <v>137838</v>
      </c>
      <c r="R97" s="12">
        <f>R96+R94+R93+R91+R88+R63+R53+R45+R42+R34+R32+R21</f>
        <v>428</v>
      </c>
      <c r="S97" s="12">
        <f>S91+S88+S63+S45+S42+S34+S32+S38+S21</f>
        <v>938</v>
      </c>
      <c r="T97" s="12">
        <f>T98-T64</f>
        <v>7988</v>
      </c>
      <c r="U97" s="12">
        <f>U98-U64</f>
        <v>11411</v>
      </c>
      <c r="V97" s="12">
        <f>V96+V94+V93+V90+V89+V87+V84+V78+V68+V67+V65+V63+V61+V60+V50+V44+V37+V32+V24+V21+V18</f>
        <v>19453</v>
      </c>
      <c r="W97" s="12">
        <f>W96+W94+W93+W92+W90+W89+W87+W84+W78+W73+W68+W67+W65+W63+W61+W60+W53+W50+W44+W38+W37+W32+W24+W21+W18</f>
        <v>22935</v>
      </c>
      <c r="X97" s="12">
        <f>X98-X64</f>
        <v>12148</v>
      </c>
      <c r="Y97" s="12">
        <f>Y98-Y64</f>
        <v>33857</v>
      </c>
    </row>
    <row r="98" spans="1:33">
      <c r="P98" s="12">
        <f>SUM(P14:P96)</f>
        <v>65345</v>
      </c>
      <c r="Q98" s="12">
        <f>SUM(Q14:Q96)</f>
        <v>150435</v>
      </c>
      <c r="T98" s="12">
        <f>SUM(T14:T96)</f>
        <v>16071</v>
      </c>
      <c r="U98" s="12">
        <f>SUM(U14:U96)</f>
        <v>21285</v>
      </c>
      <c r="X98" s="12">
        <f>SUM(X14:X96)</f>
        <v>14444</v>
      </c>
      <c r="Y98" s="12">
        <f>SUM(Y14:Y96)</f>
        <v>36230</v>
      </c>
    </row>
    <row r="99" spans="1:33">
      <c r="V99" s="533">
        <f>V97/N97*100</f>
        <v>15.435948708182568</v>
      </c>
      <c r="W99" s="533">
        <f>W97/O97*100</f>
        <v>14.653734833528206</v>
      </c>
      <c r="X99" s="533">
        <f>X97/P97*100</f>
        <v>22.259276225377921</v>
      </c>
      <c r="Y99" s="533">
        <f>Y97/Q97*100</f>
        <v>24.562892671106663</v>
      </c>
    </row>
    <row r="100" spans="1:33" ht="26.25" customHeight="1">
      <c r="A100" s="20"/>
      <c r="B100" s="610"/>
      <c r="C100" s="610"/>
      <c r="D100" s="610"/>
      <c r="E100" s="610"/>
      <c r="F100" s="610"/>
      <c r="G100" s="610"/>
      <c r="H100" s="610"/>
      <c r="I100" s="610"/>
      <c r="J100" s="610"/>
      <c r="K100" s="610"/>
      <c r="L100" s="610"/>
      <c r="M100" s="610"/>
      <c r="N100" s="610"/>
      <c r="O100" s="610"/>
      <c r="P100" s="610"/>
      <c r="Q100" s="610"/>
      <c r="R100" s="610"/>
      <c r="S100" s="610"/>
      <c r="T100" s="610"/>
      <c r="U100" s="610"/>
      <c r="V100" s="21"/>
      <c r="W100" s="21"/>
      <c r="X100" s="21"/>
      <c r="Y100" s="21"/>
      <c r="Z100" s="341"/>
      <c r="AA100" s="341"/>
      <c r="AB100" s="341"/>
      <c r="AC100" s="341"/>
      <c r="AD100" s="341"/>
      <c r="AE100" s="341"/>
      <c r="AF100" s="341"/>
      <c r="AG100" s="341"/>
    </row>
    <row r="101" spans="1:33">
      <c r="A101" s="10"/>
      <c r="B101" s="11"/>
    </row>
  </sheetData>
  <autoFilter ref="A11:AG99"/>
  <mergeCells count="34">
    <mergeCell ref="B100:U100"/>
    <mergeCell ref="X9:Y9"/>
    <mergeCell ref="Z9:AA9"/>
    <mergeCell ref="AB9:AC9"/>
    <mergeCell ref="AD9:AE9"/>
    <mergeCell ref="D8:D10"/>
    <mergeCell ref="E8:J8"/>
    <mergeCell ref="E9:E10"/>
    <mergeCell ref="F9:F10"/>
    <mergeCell ref="G9:H9"/>
    <mergeCell ref="I9:J9"/>
    <mergeCell ref="G86:H86"/>
    <mergeCell ref="AF9:AG9"/>
    <mergeCell ref="N9:O9"/>
    <mergeCell ref="P9:Q9"/>
    <mergeCell ref="R9:S9"/>
    <mergeCell ref="T9:U9"/>
    <mergeCell ref="V9:W9"/>
    <mergeCell ref="A1:U1"/>
    <mergeCell ref="A2:A10"/>
    <mergeCell ref="B2:B10"/>
    <mergeCell ref="C2:AG2"/>
    <mergeCell ref="C3:AG3"/>
    <mergeCell ref="C4:AG4"/>
    <mergeCell ref="C5:J5"/>
    <mergeCell ref="K5:M9"/>
    <mergeCell ref="N5:Q8"/>
    <mergeCell ref="R5:U8"/>
    <mergeCell ref="V5:Y8"/>
    <mergeCell ref="Z5:AC8"/>
    <mergeCell ref="AD5:AG8"/>
    <mergeCell ref="C6:C10"/>
    <mergeCell ref="D6:J6"/>
    <mergeCell ref="D7:J7"/>
  </mergeCells>
  <pageMargins left="0.7" right="0.7" top="0.75" bottom="0.75" header="0.3" footer="0.3"/>
  <pageSetup paperSize="9" firstPageNumber="21474836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2"/>
  <sheetViews>
    <sheetView zoomScale="50" zoomScaleNormal="50" workbookViewId="0">
      <pane xSplit="12" ySplit="16" topLeftCell="M17" activePane="bottomRight" state="frozen"/>
      <selection pane="topRight" activeCell="M1" sqref="M1"/>
      <selection pane="bottomLeft" activeCell="A17" sqref="A17"/>
      <selection pane="bottomRight" activeCell="L16" sqref="L16"/>
    </sheetView>
  </sheetViews>
  <sheetFormatPr defaultRowHeight="15"/>
  <cols>
    <col min="1" max="1" width="5.42578125" style="18" customWidth="1"/>
    <col min="2" max="2" width="44.7109375" customWidth="1"/>
    <col min="3" max="3" width="4.42578125" style="12" customWidth="1"/>
    <col min="4" max="4" width="4.7109375" style="12" customWidth="1"/>
    <col min="5" max="5" width="61.5703125" customWidth="1"/>
    <col min="6" max="6" width="11.85546875" style="12" customWidth="1"/>
    <col min="7" max="7" width="18.42578125" style="12" customWidth="1"/>
    <col min="8" max="8" width="20.7109375" style="12" customWidth="1"/>
    <col min="9" max="9" width="25.5703125" style="12" customWidth="1"/>
    <col min="10" max="10" width="29.42578125" style="12" customWidth="1"/>
    <col min="11" max="11" width="4.140625" style="12" customWidth="1"/>
    <col min="12" max="12" width="17.28515625" style="12" customWidth="1"/>
    <col min="13" max="13" width="4.28515625" style="12" customWidth="1"/>
    <col min="14" max="14" width="17" style="12" customWidth="1"/>
    <col min="15" max="15" width="16.85546875" style="12" customWidth="1"/>
    <col min="16" max="16" width="16.5703125" style="12" customWidth="1"/>
    <col min="17" max="17" width="15.7109375" style="12" customWidth="1"/>
    <col min="18" max="18" width="17.140625" style="12" customWidth="1"/>
    <col min="19" max="19" width="18.28515625" style="12" customWidth="1"/>
    <col min="20" max="20" width="16.5703125" style="12" customWidth="1"/>
    <col min="21" max="21" width="15.140625" style="12" customWidth="1"/>
    <col min="22" max="22" width="17.5703125" style="12" customWidth="1"/>
    <col min="23" max="23" width="16.85546875" style="12" customWidth="1"/>
    <col min="24" max="24" width="16.140625" style="12" customWidth="1"/>
    <col min="25" max="25" width="16.85546875" style="12" customWidth="1"/>
    <col min="26" max="26" width="9.42578125" style="342" customWidth="1"/>
    <col min="27" max="27" width="10" style="342" customWidth="1"/>
    <col min="28" max="28" width="9.42578125" style="342" customWidth="1"/>
    <col min="29" max="29" width="10.140625" style="342" customWidth="1"/>
    <col min="30" max="30" width="9.28515625" style="342" customWidth="1"/>
    <col min="31" max="31" width="9.7109375" style="342" customWidth="1"/>
    <col min="32" max="33" width="9.5703125" style="342" customWidth="1"/>
    <col min="34" max="34" width="31.42578125" customWidth="1"/>
  </cols>
  <sheetData>
    <row r="1" spans="1:36" ht="18.75">
      <c r="A1" s="668" t="s">
        <v>0</v>
      </c>
      <c r="B1" s="616"/>
      <c r="C1" s="616"/>
      <c r="D1" s="616"/>
      <c r="E1" s="616"/>
      <c r="F1" s="616"/>
      <c r="G1" s="616"/>
      <c r="H1" s="616"/>
      <c r="I1" s="616"/>
      <c r="J1" s="616"/>
      <c r="K1" s="616"/>
      <c r="L1" s="616"/>
      <c r="M1" s="616"/>
      <c r="N1" s="616"/>
      <c r="O1" s="616"/>
      <c r="P1" s="616"/>
      <c r="Q1" s="616"/>
      <c r="R1" s="616"/>
      <c r="S1" s="616"/>
      <c r="T1" s="616"/>
      <c r="U1" s="616"/>
      <c r="V1" s="39"/>
      <c r="W1" s="39"/>
      <c r="X1" s="39"/>
      <c r="Y1" s="39"/>
      <c r="Z1" s="337"/>
      <c r="AA1" s="337"/>
      <c r="AB1" s="337"/>
      <c r="AC1" s="337"/>
      <c r="AD1" s="337"/>
      <c r="AE1" s="337"/>
      <c r="AF1" s="337"/>
      <c r="AG1" s="337"/>
    </row>
    <row r="2" spans="1:36" ht="15.75" customHeight="1">
      <c r="A2" s="669" t="s">
        <v>1</v>
      </c>
      <c r="B2" s="601" t="s">
        <v>2</v>
      </c>
      <c r="C2" s="670" t="s">
        <v>127</v>
      </c>
      <c r="D2" s="671"/>
      <c r="E2" s="671"/>
      <c r="F2" s="671"/>
      <c r="G2" s="671"/>
      <c r="H2" s="671"/>
      <c r="I2" s="671"/>
      <c r="J2" s="671"/>
      <c r="K2" s="671"/>
      <c r="L2" s="671"/>
      <c r="M2" s="671"/>
      <c r="N2" s="671"/>
      <c r="O2" s="671"/>
      <c r="P2" s="671"/>
      <c r="Q2" s="671"/>
      <c r="R2" s="671"/>
      <c r="S2" s="671"/>
      <c r="T2" s="671"/>
      <c r="U2" s="671"/>
      <c r="V2" s="671"/>
      <c r="W2" s="671"/>
      <c r="X2" s="671"/>
      <c r="Y2" s="671"/>
      <c r="Z2" s="672"/>
      <c r="AA2" s="672"/>
      <c r="AB2" s="672"/>
      <c r="AC2" s="672"/>
      <c r="AD2" s="672"/>
      <c r="AE2" s="672"/>
      <c r="AF2" s="672"/>
      <c r="AG2" s="672"/>
    </row>
    <row r="3" spans="1:36" ht="15" customHeight="1">
      <c r="A3" s="669"/>
      <c r="B3" s="601"/>
      <c r="C3" s="673" t="s">
        <v>1340</v>
      </c>
      <c r="D3" s="674"/>
      <c r="E3" s="674"/>
      <c r="F3" s="674"/>
      <c r="G3" s="674"/>
      <c r="H3" s="674"/>
      <c r="I3" s="674"/>
      <c r="J3" s="674"/>
      <c r="K3" s="674"/>
      <c r="L3" s="674"/>
      <c r="M3" s="674"/>
      <c r="N3" s="674"/>
      <c r="O3" s="674"/>
      <c r="P3" s="674"/>
      <c r="Q3" s="674"/>
      <c r="R3" s="674"/>
      <c r="S3" s="674"/>
      <c r="T3" s="674"/>
      <c r="U3" s="674"/>
      <c r="V3" s="674"/>
      <c r="W3" s="674"/>
      <c r="X3" s="674"/>
      <c r="Y3" s="674"/>
      <c r="Z3" s="675"/>
      <c r="AA3" s="675"/>
      <c r="AB3" s="675"/>
      <c r="AC3" s="675"/>
      <c r="AD3" s="675"/>
      <c r="AE3" s="675"/>
      <c r="AF3" s="675"/>
      <c r="AG3" s="675"/>
    </row>
    <row r="4" spans="1:36" ht="38.25" customHeight="1">
      <c r="A4" s="669"/>
      <c r="B4" s="601"/>
      <c r="C4" s="676" t="s">
        <v>163</v>
      </c>
      <c r="D4" s="677"/>
      <c r="E4" s="677"/>
      <c r="F4" s="677"/>
      <c r="G4" s="677"/>
      <c r="H4" s="677"/>
      <c r="I4" s="677"/>
      <c r="J4" s="677"/>
      <c r="K4" s="677"/>
      <c r="L4" s="677"/>
      <c r="M4" s="677"/>
      <c r="N4" s="677"/>
      <c r="O4" s="677"/>
      <c r="P4" s="677"/>
      <c r="Q4" s="677"/>
      <c r="R4" s="677"/>
      <c r="S4" s="677"/>
      <c r="T4" s="677"/>
      <c r="U4" s="677"/>
      <c r="V4" s="677"/>
      <c r="W4" s="677"/>
      <c r="X4" s="677"/>
      <c r="Y4" s="677"/>
      <c r="Z4" s="678"/>
      <c r="AA4" s="678"/>
      <c r="AB4" s="678"/>
      <c r="AC4" s="678"/>
      <c r="AD4" s="678"/>
      <c r="AE4" s="678"/>
      <c r="AF4" s="678"/>
      <c r="AG4" s="678"/>
    </row>
    <row r="5" spans="1:36" ht="36" customHeight="1">
      <c r="A5" s="669"/>
      <c r="B5" s="601"/>
      <c r="C5" s="609" t="s">
        <v>6</v>
      </c>
      <c r="D5" s="609"/>
      <c r="E5" s="609"/>
      <c r="F5" s="609"/>
      <c r="G5" s="609"/>
      <c r="H5" s="609"/>
      <c r="I5" s="609"/>
      <c r="J5" s="609"/>
      <c r="K5" s="599" t="s">
        <v>154</v>
      </c>
      <c r="L5" s="599"/>
      <c r="M5" s="599"/>
      <c r="N5" s="599" t="s">
        <v>164</v>
      </c>
      <c r="O5" s="599"/>
      <c r="P5" s="599"/>
      <c r="Q5" s="599"/>
      <c r="R5" s="599" t="s">
        <v>165</v>
      </c>
      <c r="S5" s="599"/>
      <c r="T5" s="599"/>
      <c r="U5" s="599"/>
      <c r="V5" s="599" t="s">
        <v>166</v>
      </c>
      <c r="W5" s="599"/>
      <c r="X5" s="599"/>
      <c r="Y5" s="599"/>
      <c r="Z5" s="660" t="s">
        <v>167</v>
      </c>
      <c r="AA5" s="660"/>
      <c r="AB5" s="660"/>
      <c r="AC5" s="660"/>
      <c r="AD5" s="660" t="s">
        <v>168</v>
      </c>
      <c r="AE5" s="660"/>
      <c r="AF5" s="660"/>
      <c r="AG5" s="660"/>
    </row>
    <row r="6" spans="1:36" ht="18" customHeight="1">
      <c r="A6" s="669"/>
      <c r="B6" s="601"/>
      <c r="C6" s="599" t="s">
        <v>8</v>
      </c>
      <c r="D6" s="661" t="s">
        <v>9</v>
      </c>
      <c r="E6" s="661"/>
      <c r="F6" s="661"/>
      <c r="G6" s="661"/>
      <c r="H6" s="661"/>
      <c r="I6" s="661"/>
      <c r="J6" s="661"/>
      <c r="K6" s="599"/>
      <c r="L6" s="599"/>
      <c r="M6" s="599"/>
      <c r="N6" s="599"/>
      <c r="O6" s="599"/>
      <c r="P6" s="599"/>
      <c r="Q6" s="599"/>
      <c r="R6" s="599"/>
      <c r="S6" s="599"/>
      <c r="T6" s="599"/>
      <c r="U6" s="599"/>
      <c r="V6" s="599"/>
      <c r="W6" s="599"/>
      <c r="X6" s="599"/>
      <c r="Y6" s="599"/>
      <c r="Z6" s="660"/>
      <c r="AA6" s="660"/>
      <c r="AB6" s="660"/>
      <c r="AC6" s="660"/>
      <c r="AD6" s="660"/>
      <c r="AE6" s="660"/>
      <c r="AF6" s="660"/>
      <c r="AG6" s="660"/>
    </row>
    <row r="7" spans="1:36" ht="21.75" customHeight="1">
      <c r="A7" s="669"/>
      <c r="B7" s="601"/>
      <c r="C7" s="599"/>
      <c r="D7" s="609" t="s">
        <v>115</v>
      </c>
      <c r="E7" s="609"/>
      <c r="F7" s="609"/>
      <c r="G7" s="609"/>
      <c r="H7" s="609"/>
      <c r="I7" s="609"/>
      <c r="J7" s="609"/>
      <c r="K7" s="599"/>
      <c r="L7" s="599"/>
      <c r="M7" s="599"/>
      <c r="N7" s="599"/>
      <c r="O7" s="599"/>
      <c r="P7" s="599"/>
      <c r="Q7" s="599"/>
      <c r="R7" s="599"/>
      <c r="S7" s="599"/>
      <c r="T7" s="599"/>
      <c r="U7" s="599"/>
      <c r="V7" s="599"/>
      <c r="W7" s="599"/>
      <c r="X7" s="599"/>
      <c r="Y7" s="599"/>
      <c r="Z7" s="660"/>
      <c r="AA7" s="660"/>
      <c r="AB7" s="660"/>
      <c r="AC7" s="660"/>
      <c r="AD7" s="660"/>
      <c r="AE7" s="660"/>
      <c r="AF7" s="660"/>
      <c r="AG7" s="660"/>
    </row>
    <row r="8" spans="1:36" ht="15.75" customHeight="1">
      <c r="A8" s="669"/>
      <c r="B8" s="601"/>
      <c r="C8" s="599"/>
      <c r="D8" s="599" t="s">
        <v>8</v>
      </c>
      <c r="E8" s="609" t="s">
        <v>9</v>
      </c>
      <c r="F8" s="609"/>
      <c r="G8" s="609"/>
      <c r="H8" s="609"/>
      <c r="I8" s="609"/>
      <c r="J8" s="609"/>
      <c r="K8" s="599"/>
      <c r="L8" s="599"/>
      <c r="M8" s="599"/>
      <c r="N8" s="599"/>
      <c r="O8" s="599"/>
      <c r="P8" s="599"/>
      <c r="Q8" s="599"/>
      <c r="R8" s="599"/>
      <c r="S8" s="599"/>
      <c r="T8" s="599"/>
      <c r="U8" s="599"/>
      <c r="V8" s="599"/>
      <c r="W8" s="599"/>
      <c r="X8" s="599"/>
      <c r="Y8" s="599"/>
      <c r="Z8" s="660"/>
      <c r="AA8" s="660"/>
      <c r="AB8" s="660"/>
      <c r="AC8" s="660"/>
      <c r="AD8" s="660"/>
      <c r="AE8" s="660"/>
      <c r="AF8" s="660"/>
      <c r="AG8" s="660"/>
    </row>
    <row r="9" spans="1:36" ht="49.5" customHeight="1">
      <c r="A9" s="669"/>
      <c r="B9" s="601"/>
      <c r="C9" s="599"/>
      <c r="D9" s="599"/>
      <c r="E9" s="611" t="s">
        <v>116</v>
      </c>
      <c r="F9" s="611" t="s">
        <v>117</v>
      </c>
      <c r="G9" s="611" t="s">
        <v>160</v>
      </c>
      <c r="H9" s="611"/>
      <c r="I9" s="611" t="s">
        <v>169</v>
      </c>
      <c r="J9" s="611"/>
      <c r="K9" s="599"/>
      <c r="L9" s="599"/>
      <c r="M9" s="599"/>
      <c r="N9" s="611" t="s">
        <v>143</v>
      </c>
      <c r="O9" s="611"/>
      <c r="P9" s="611" t="s">
        <v>170</v>
      </c>
      <c r="Q9" s="611"/>
      <c r="R9" s="611" t="s">
        <v>143</v>
      </c>
      <c r="S9" s="611"/>
      <c r="T9" s="611" t="s">
        <v>170</v>
      </c>
      <c r="U9" s="611"/>
      <c r="V9" s="611" t="s">
        <v>143</v>
      </c>
      <c r="W9" s="611"/>
      <c r="X9" s="611" t="s">
        <v>170</v>
      </c>
      <c r="Y9" s="611"/>
      <c r="Z9" s="679" t="s">
        <v>143</v>
      </c>
      <c r="AA9" s="679"/>
      <c r="AB9" s="679" t="s">
        <v>170</v>
      </c>
      <c r="AC9" s="679"/>
      <c r="AD9" s="679" t="s">
        <v>143</v>
      </c>
      <c r="AE9" s="679"/>
      <c r="AF9" s="679" t="s">
        <v>170</v>
      </c>
      <c r="AG9" s="679"/>
    </row>
    <row r="10" spans="1:36" ht="49.5" customHeight="1">
      <c r="A10" s="669"/>
      <c r="B10" s="601"/>
      <c r="C10" s="599"/>
      <c r="D10" s="599"/>
      <c r="E10" s="611"/>
      <c r="F10" s="611"/>
      <c r="G10" s="5" t="s">
        <v>143</v>
      </c>
      <c r="H10" s="5" t="s">
        <v>144</v>
      </c>
      <c r="I10" s="5" t="s">
        <v>143</v>
      </c>
      <c r="J10" s="5" t="s">
        <v>144</v>
      </c>
      <c r="K10" s="5" t="s">
        <v>8</v>
      </c>
      <c r="L10" s="5" t="s">
        <v>10</v>
      </c>
      <c r="M10" s="34" t="s">
        <v>9</v>
      </c>
      <c r="N10" s="5" t="s">
        <v>161</v>
      </c>
      <c r="O10" s="5" t="s">
        <v>162</v>
      </c>
      <c r="P10" s="5" t="s">
        <v>161</v>
      </c>
      <c r="Q10" s="5" t="s">
        <v>162</v>
      </c>
      <c r="R10" s="5" t="s">
        <v>161</v>
      </c>
      <c r="S10" s="5" t="s">
        <v>162</v>
      </c>
      <c r="T10" s="5" t="s">
        <v>161</v>
      </c>
      <c r="U10" s="5" t="s">
        <v>162</v>
      </c>
      <c r="V10" s="5" t="s">
        <v>161</v>
      </c>
      <c r="W10" s="5" t="s">
        <v>162</v>
      </c>
      <c r="X10" s="5" t="s">
        <v>161</v>
      </c>
      <c r="Y10" s="5" t="s">
        <v>162</v>
      </c>
      <c r="Z10" s="338" t="s">
        <v>161</v>
      </c>
      <c r="AA10" s="338" t="s">
        <v>162</v>
      </c>
      <c r="AB10" s="338" t="s">
        <v>161</v>
      </c>
      <c r="AC10" s="338" t="s">
        <v>162</v>
      </c>
      <c r="AD10" s="338" t="s">
        <v>161</v>
      </c>
      <c r="AE10" s="338" t="s">
        <v>162</v>
      </c>
      <c r="AF10" s="338" t="s">
        <v>161</v>
      </c>
      <c r="AG10" s="338" t="s">
        <v>162</v>
      </c>
    </row>
    <row r="11" spans="1:36">
      <c r="A11" s="27">
        <v>1</v>
      </c>
      <c r="B11" s="27">
        <v>2</v>
      </c>
      <c r="C11" s="27">
        <v>3</v>
      </c>
      <c r="D11" s="27">
        <v>4</v>
      </c>
      <c r="E11" s="27">
        <v>5</v>
      </c>
      <c r="F11" s="27">
        <v>6</v>
      </c>
      <c r="G11" s="27">
        <v>7</v>
      </c>
      <c r="H11" s="27">
        <v>8</v>
      </c>
      <c r="I11" s="27">
        <v>9</v>
      </c>
      <c r="J11" s="27">
        <v>10</v>
      </c>
      <c r="K11" s="27">
        <v>11</v>
      </c>
      <c r="L11" s="27">
        <v>12</v>
      </c>
      <c r="M11" s="40">
        <v>13</v>
      </c>
      <c r="N11" s="27">
        <v>14</v>
      </c>
      <c r="O11" s="27">
        <v>15</v>
      </c>
      <c r="P11" s="27">
        <v>16</v>
      </c>
      <c r="Q11" s="27">
        <v>17</v>
      </c>
      <c r="R11" s="27">
        <v>18</v>
      </c>
      <c r="S11" s="27">
        <v>19</v>
      </c>
      <c r="T11" s="27">
        <v>20</v>
      </c>
      <c r="U11" s="27">
        <v>21</v>
      </c>
      <c r="V11" s="27">
        <v>22</v>
      </c>
      <c r="W11" s="27">
        <v>23</v>
      </c>
      <c r="X11" s="27">
        <v>24</v>
      </c>
      <c r="Y11" s="27">
        <v>25</v>
      </c>
      <c r="Z11" s="340">
        <v>26</v>
      </c>
      <c r="AA11" s="340">
        <v>27</v>
      </c>
      <c r="AB11" s="340">
        <v>28</v>
      </c>
      <c r="AC11" s="340">
        <v>29</v>
      </c>
      <c r="AD11" s="340">
        <v>30</v>
      </c>
      <c r="AE11" s="340">
        <v>31</v>
      </c>
      <c r="AF11" s="340">
        <v>32</v>
      </c>
      <c r="AG11" s="340">
        <v>33</v>
      </c>
    </row>
    <row r="12" spans="1:36" ht="15.75">
      <c r="A12" s="298">
        <v>1</v>
      </c>
      <c r="B12" s="57" t="s">
        <v>13</v>
      </c>
      <c r="C12" s="33"/>
      <c r="D12" s="33"/>
      <c r="E12" s="57"/>
      <c r="F12" s="33"/>
      <c r="G12" s="38"/>
      <c r="H12" s="38"/>
      <c r="I12" s="38"/>
      <c r="J12" s="38"/>
      <c r="K12" s="38"/>
      <c r="L12" s="38"/>
      <c r="M12" s="38"/>
      <c r="N12" s="369"/>
      <c r="O12" s="369"/>
      <c r="P12" s="369"/>
      <c r="Q12" s="369"/>
      <c r="R12" s="369"/>
      <c r="S12" s="369"/>
      <c r="T12" s="369"/>
      <c r="U12" s="369"/>
      <c r="V12" s="369"/>
      <c r="W12" s="369"/>
      <c r="X12" s="369"/>
      <c r="Y12" s="369"/>
      <c r="Z12" s="370"/>
      <c r="AA12" s="370"/>
      <c r="AB12" s="370"/>
      <c r="AC12" s="370"/>
      <c r="AD12" s="370"/>
      <c r="AE12" s="370"/>
      <c r="AF12" s="370"/>
      <c r="AG12" s="370"/>
    </row>
    <row r="13" spans="1:36" ht="15.75">
      <c r="A13" s="72">
        <v>2</v>
      </c>
      <c r="B13" s="77" t="s">
        <v>14</v>
      </c>
      <c r="C13" s="60"/>
      <c r="D13" s="60"/>
      <c r="E13" s="61"/>
      <c r="F13" s="60"/>
      <c r="G13" s="62"/>
      <c r="H13" s="62"/>
      <c r="I13" s="62"/>
      <c r="J13" s="62"/>
      <c r="K13" s="156"/>
      <c r="L13" s="156"/>
      <c r="M13" s="156" t="s">
        <v>375</v>
      </c>
      <c r="N13" s="373">
        <v>73.244</v>
      </c>
      <c r="O13" s="373">
        <v>97.674000000000007</v>
      </c>
      <c r="P13" s="371"/>
      <c r="Q13" s="371"/>
      <c r="R13" s="373">
        <v>0.02</v>
      </c>
      <c r="S13" s="373">
        <v>0.02</v>
      </c>
      <c r="T13" s="371"/>
      <c r="U13" s="371"/>
      <c r="V13" s="371"/>
      <c r="W13" s="371"/>
      <c r="X13" s="371"/>
      <c r="Y13" s="371"/>
      <c r="Z13" s="370">
        <f t="shared" ref="Z13:Z75" si="0">R13/N13*100</f>
        <v>2.7305990934411009E-2</v>
      </c>
      <c r="AA13" s="370">
        <f t="shared" ref="AA13:AA75" si="1">S13/O13*100</f>
        <v>2.0476278231668612E-2</v>
      </c>
      <c r="AB13" s="370"/>
      <c r="AC13" s="370"/>
      <c r="AD13" s="370">
        <f t="shared" ref="AD13:AD75" si="2">V13/N13*100</f>
        <v>0</v>
      </c>
      <c r="AE13" s="370">
        <f t="shared" ref="AE13:AE75" si="3">W13/O13*100</f>
        <v>0</v>
      </c>
      <c r="AF13" s="370"/>
      <c r="AG13" s="370"/>
      <c r="AI13" s="562"/>
      <c r="AJ13" s="562"/>
    </row>
    <row r="14" spans="1:36" ht="31.5">
      <c r="A14" s="72">
        <v>3</v>
      </c>
      <c r="B14" s="77" t="s">
        <v>15</v>
      </c>
      <c r="C14" s="76"/>
      <c r="D14" s="76"/>
      <c r="E14" s="77" t="s">
        <v>567</v>
      </c>
      <c r="F14" s="76" t="s">
        <v>303</v>
      </c>
      <c r="G14" s="78"/>
      <c r="H14" s="78">
        <v>16</v>
      </c>
      <c r="I14" s="78"/>
      <c r="J14" s="78">
        <v>16</v>
      </c>
      <c r="K14" s="78"/>
      <c r="L14" s="78"/>
      <c r="M14" s="78" t="s">
        <v>375</v>
      </c>
      <c r="N14" s="373"/>
      <c r="O14" s="373"/>
      <c r="P14" s="373">
        <v>771347.6</v>
      </c>
      <c r="Q14" s="373">
        <v>771363.6</v>
      </c>
      <c r="R14" s="373"/>
      <c r="S14" s="373"/>
      <c r="T14" s="373">
        <v>424184</v>
      </c>
      <c r="U14" s="373">
        <v>424240</v>
      </c>
      <c r="V14" s="371"/>
      <c r="W14" s="371"/>
      <c r="X14" s="371"/>
      <c r="Y14" s="371"/>
      <c r="Z14" s="370"/>
      <c r="AA14" s="370"/>
      <c r="AB14" s="370">
        <f t="shared" ref="AB14:AB75" si="4">T14/P14*100</f>
        <v>54.992586999687298</v>
      </c>
      <c r="AC14" s="370">
        <f t="shared" ref="AC14:AC75" si="5">U14/Q14*100</f>
        <v>54.998706187328516</v>
      </c>
      <c r="AD14" s="370"/>
      <c r="AE14" s="370"/>
      <c r="AF14" s="370">
        <f t="shared" ref="AF14:AF75" si="6">X14/P14*100</f>
        <v>0</v>
      </c>
      <c r="AG14" s="370">
        <f t="shared" ref="AG14:AG75" si="7">Y14/Q14*100</f>
        <v>0</v>
      </c>
      <c r="AI14" s="562"/>
      <c r="AJ14" s="562"/>
    </row>
    <row r="15" spans="1:36" ht="15.75">
      <c r="A15" s="60">
        <v>4</v>
      </c>
      <c r="B15" s="61" t="s">
        <v>16</v>
      </c>
      <c r="C15" s="60"/>
      <c r="D15" s="60"/>
      <c r="E15" s="61"/>
      <c r="F15" s="60"/>
      <c r="G15" s="60"/>
      <c r="H15" s="60"/>
      <c r="I15" s="60"/>
      <c r="J15" s="60"/>
      <c r="K15" s="60"/>
      <c r="L15" s="60"/>
      <c r="M15" s="60"/>
      <c r="N15" s="372"/>
      <c r="O15" s="372"/>
      <c r="P15" s="372"/>
      <c r="Q15" s="372"/>
      <c r="R15" s="372"/>
      <c r="S15" s="372"/>
      <c r="T15" s="372"/>
      <c r="U15" s="372"/>
      <c r="V15" s="372"/>
      <c r="W15" s="372"/>
      <c r="X15" s="372"/>
      <c r="Y15" s="372"/>
      <c r="Z15" s="370"/>
      <c r="AA15" s="370"/>
      <c r="AB15" s="370"/>
      <c r="AC15" s="370"/>
      <c r="AD15" s="370"/>
      <c r="AE15" s="370"/>
      <c r="AF15" s="370"/>
      <c r="AG15" s="370"/>
    </row>
    <row r="16" spans="1:36" ht="69" customHeight="1">
      <c r="A16" s="72">
        <v>5</v>
      </c>
      <c r="B16" s="77" t="s">
        <v>17</v>
      </c>
      <c r="C16" s="76"/>
      <c r="D16" s="76"/>
      <c r="E16" s="77" t="s">
        <v>1344</v>
      </c>
      <c r="F16" s="76" t="s">
        <v>253</v>
      </c>
      <c r="G16" s="76" t="s">
        <v>806</v>
      </c>
      <c r="H16" s="76" t="s">
        <v>806</v>
      </c>
      <c r="I16" s="76"/>
      <c r="J16" s="76"/>
      <c r="K16" s="76"/>
      <c r="L16" s="76"/>
      <c r="M16" s="76" t="s">
        <v>375</v>
      </c>
      <c r="N16" s="216">
        <v>148</v>
      </c>
      <c r="O16" s="216">
        <v>178</v>
      </c>
      <c r="P16" s="216">
        <v>2183</v>
      </c>
      <c r="Q16" s="216">
        <v>2183</v>
      </c>
      <c r="R16" s="216">
        <v>25</v>
      </c>
      <c r="S16" s="216">
        <v>30</v>
      </c>
      <c r="T16" s="372" t="s">
        <v>126</v>
      </c>
      <c r="U16" s="372" t="s">
        <v>126</v>
      </c>
      <c r="V16" s="216">
        <v>118</v>
      </c>
      <c r="W16" s="216">
        <v>148</v>
      </c>
      <c r="X16" s="216">
        <v>1735</v>
      </c>
      <c r="Y16" s="216">
        <v>1735</v>
      </c>
      <c r="Z16" s="370">
        <f t="shared" si="0"/>
        <v>16.891891891891891</v>
      </c>
      <c r="AA16" s="370">
        <f t="shared" si="1"/>
        <v>16.853932584269664</v>
      </c>
      <c r="AB16" s="370"/>
      <c r="AC16" s="370"/>
      <c r="AD16" s="370">
        <f t="shared" si="2"/>
        <v>79.729729729729726</v>
      </c>
      <c r="AE16" s="370">
        <f t="shared" si="3"/>
        <v>83.146067415730343</v>
      </c>
      <c r="AF16" s="370">
        <f t="shared" si="6"/>
        <v>79.477782867613371</v>
      </c>
      <c r="AG16" s="370">
        <f t="shared" si="7"/>
        <v>79.477782867613371</v>
      </c>
      <c r="AI16" s="562"/>
      <c r="AJ16" s="562"/>
    </row>
    <row r="17" spans="1:36" ht="15.75">
      <c r="A17" s="72">
        <v>6</v>
      </c>
      <c r="B17" s="77" t="s">
        <v>18</v>
      </c>
      <c r="C17" s="76" t="s">
        <v>375</v>
      </c>
      <c r="D17" s="76"/>
      <c r="E17" s="77"/>
      <c r="F17" s="76"/>
      <c r="G17" s="78"/>
      <c r="H17" s="78"/>
      <c r="I17" s="78"/>
      <c r="J17" s="78"/>
      <c r="K17" s="78"/>
      <c r="L17" s="78"/>
      <c r="M17" s="76" t="s">
        <v>375</v>
      </c>
      <c r="N17" s="216">
        <v>23</v>
      </c>
      <c r="O17" s="216">
        <v>42</v>
      </c>
      <c r="P17" s="216">
        <v>0</v>
      </c>
      <c r="Q17" s="216">
        <v>0</v>
      </c>
      <c r="R17" s="216">
        <v>10</v>
      </c>
      <c r="S17" s="216">
        <v>17</v>
      </c>
      <c r="T17" s="216">
        <v>0</v>
      </c>
      <c r="U17" s="216">
        <v>0</v>
      </c>
      <c r="V17" s="216">
        <v>13</v>
      </c>
      <c r="W17" s="216">
        <v>25</v>
      </c>
      <c r="X17" s="216">
        <v>0</v>
      </c>
      <c r="Y17" s="216">
        <v>0</v>
      </c>
      <c r="Z17" s="370">
        <f t="shared" si="0"/>
        <v>43.478260869565219</v>
      </c>
      <c r="AA17" s="370">
        <f t="shared" si="1"/>
        <v>40.476190476190474</v>
      </c>
      <c r="AB17" s="370"/>
      <c r="AC17" s="370"/>
      <c r="AD17" s="370">
        <f t="shared" si="2"/>
        <v>56.521739130434781</v>
      </c>
      <c r="AE17" s="370">
        <f t="shared" si="3"/>
        <v>59.523809523809526</v>
      </c>
      <c r="AF17" s="370"/>
      <c r="AG17" s="370"/>
      <c r="AI17" s="562"/>
      <c r="AJ17" s="562"/>
    </row>
    <row r="18" spans="1:36" ht="63">
      <c r="A18" s="72">
        <v>7</v>
      </c>
      <c r="B18" s="77" t="s">
        <v>19</v>
      </c>
      <c r="C18" s="76"/>
      <c r="D18" s="76"/>
      <c r="E18" s="77" t="s">
        <v>414</v>
      </c>
      <c r="F18" s="76" t="s">
        <v>253</v>
      </c>
      <c r="G18" s="76" t="s">
        <v>415</v>
      </c>
      <c r="H18" s="76" t="s">
        <v>416</v>
      </c>
      <c r="I18" s="76">
        <v>22.37</v>
      </c>
      <c r="J18" s="76">
        <v>52.3</v>
      </c>
      <c r="K18" s="76"/>
      <c r="L18" s="76"/>
      <c r="M18" s="76" t="s">
        <v>375</v>
      </c>
      <c r="N18" s="216">
        <v>38.1</v>
      </c>
      <c r="O18" s="216">
        <v>73.400000000000006</v>
      </c>
      <c r="P18" s="216">
        <v>866.4</v>
      </c>
      <c r="Q18" s="216">
        <v>866.4</v>
      </c>
      <c r="R18" s="216">
        <v>9.5</v>
      </c>
      <c r="S18" s="216">
        <v>16.440000000000001</v>
      </c>
      <c r="T18" s="216">
        <v>320</v>
      </c>
      <c r="U18" s="216">
        <v>320</v>
      </c>
      <c r="V18" s="216">
        <v>0</v>
      </c>
      <c r="W18" s="216">
        <v>0</v>
      </c>
      <c r="X18" s="216">
        <v>133.1</v>
      </c>
      <c r="Y18" s="216">
        <v>133.1</v>
      </c>
      <c r="Z18" s="370">
        <f t="shared" si="0"/>
        <v>24.934383202099735</v>
      </c>
      <c r="AA18" s="370">
        <f t="shared" si="1"/>
        <v>22.39782016348774</v>
      </c>
      <c r="AB18" s="370">
        <f t="shared" si="4"/>
        <v>36.934441366574333</v>
      </c>
      <c r="AC18" s="370">
        <f t="shared" si="5"/>
        <v>36.934441366574333</v>
      </c>
      <c r="AD18" s="370">
        <f t="shared" si="2"/>
        <v>0</v>
      </c>
      <c r="AE18" s="370">
        <f t="shared" si="3"/>
        <v>0</v>
      </c>
      <c r="AF18" s="370">
        <f t="shared" si="6"/>
        <v>15.362419205909511</v>
      </c>
      <c r="AG18" s="370">
        <f t="shared" si="7"/>
        <v>15.362419205909511</v>
      </c>
      <c r="AI18" s="562"/>
      <c r="AJ18" s="562"/>
    </row>
    <row r="19" spans="1:36" ht="15.75">
      <c r="A19" s="298">
        <v>8</v>
      </c>
      <c r="B19" s="57" t="s">
        <v>20</v>
      </c>
      <c r="C19" s="33"/>
      <c r="D19" s="33"/>
      <c r="E19" s="57"/>
      <c r="F19" s="33"/>
      <c r="G19" s="38"/>
      <c r="H19" s="38"/>
      <c r="I19" s="38"/>
      <c r="J19" s="38"/>
      <c r="K19" s="38"/>
      <c r="L19" s="38"/>
      <c r="M19" s="38"/>
      <c r="N19" s="369"/>
      <c r="O19" s="369"/>
      <c r="P19" s="369"/>
      <c r="Q19" s="369"/>
      <c r="R19" s="369"/>
      <c r="S19" s="369"/>
      <c r="T19" s="369"/>
      <c r="U19" s="369"/>
      <c r="V19" s="369"/>
      <c r="W19" s="369"/>
      <c r="X19" s="369"/>
      <c r="Y19" s="369"/>
      <c r="Z19" s="370"/>
      <c r="AA19" s="370"/>
      <c r="AB19" s="370"/>
      <c r="AC19" s="370"/>
      <c r="AD19" s="370"/>
      <c r="AE19" s="370"/>
      <c r="AF19" s="370"/>
      <c r="AG19" s="370"/>
    </row>
    <row r="20" spans="1:36" ht="15.75">
      <c r="A20" s="298">
        <v>9</v>
      </c>
      <c r="B20" s="57" t="s">
        <v>21</v>
      </c>
      <c r="C20" s="33"/>
      <c r="D20" s="33"/>
      <c r="E20" s="57"/>
      <c r="F20" s="33"/>
      <c r="G20" s="38"/>
      <c r="H20" s="38"/>
      <c r="I20" s="38"/>
      <c r="J20" s="38"/>
      <c r="K20" s="38"/>
      <c r="L20" s="38"/>
      <c r="M20" s="38"/>
      <c r="N20" s="369"/>
      <c r="O20" s="369"/>
      <c r="P20" s="369"/>
      <c r="Q20" s="369"/>
      <c r="R20" s="369"/>
      <c r="S20" s="369"/>
      <c r="T20" s="369"/>
      <c r="U20" s="369"/>
      <c r="V20" s="369"/>
      <c r="W20" s="369"/>
      <c r="X20" s="369"/>
      <c r="Y20" s="369"/>
      <c r="Z20" s="370"/>
      <c r="AA20" s="370"/>
      <c r="AB20" s="370"/>
      <c r="AC20" s="370"/>
      <c r="AD20" s="370"/>
      <c r="AE20" s="370"/>
      <c r="AF20" s="370"/>
      <c r="AG20" s="370"/>
    </row>
    <row r="21" spans="1:36" ht="78.75">
      <c r="A21" s="72">
        <v>10</v>
      </c>
      <c r="B21" s="77" t="s">
        <v>22</v>
      </c>
      <c r="C21" s="76"/>
      <c r="D21" s="76"/>
      <c r="E21" s="77" t="s">
        <v>1036</v>
      </c>
      <c r="F21" s="76" t="s">
        <v>253</v>
      </c>
      <c r="G21" s="76">
        <v>5</v>
      </c>
      <c r="H21" s="76">
        <v>5</v>
      </c>
      <c r="I21" s="76">
        <v>15</v>
      </c>
      <c r="J21" s="76">
        <v>15</v>
      </c>
      <c r="K21" s="76"/>
      <c r="L21" s="76"/>
      <c r="M21" s="76" t="s">
        <v>375</v>
      </c>
      <c r="N21" s="216">
        <v>47</v>
      </c>
      <c r="O21" s="216">
        <v>47.5</v>
      </c>
      <c r="P21" s="216">
        <v>57</v>
      </c>
      <c r="Q21" s="216">
        <v>59.6</v>
      </c>
      <c r="R21" s="216">
        <v>7</v>
      </c>
      <c r="S21" s="216">
        <v>7.5</v>
      </c>
      <c r="T21" s="216">
        <v>20</v>
      </c>
      <c r="U21" s="216">
        <v>22.6</v>
      </c>
      <c r="V21" s="216">
        <v>13</v>
      </c>
      <c r="W21" s="216">
        <v>13.5</v>
      </c>
      <c r="X21" s="216">
        <v>49</v>
      </c>
      <c r="Y21" s="216">
        <v>51</v>
      </c>
      <c r="Z21" s="370">
        <f t="shared" si="0"/>
        <v>14.893617021276595</v>
      </c>
      <c r="AA21" s="370">
        <f t="shared" si="1"/>
        <v>15.789473684210526</v>
      </c>
      <c r="AB21" s="370">
        <f t="shared" si="4"/>
        <v>35.087719298245609</v>
      </c>
      <c r="AC21" s="370">
        <f t="shared" si="5"/>
        <v>37.919463087248324</v>
      </c>
      <c r="AD21" s="370">
        <f t="shared" si="2"/>
        <v>27.659574468085108</v>
      </c>
      <c r="AE21" s="370">
        <f t="shared" si="3"/>
        <v>28.421052631578945</v>
      </c>
      <c r="AF21" s="370">
        <f t="shared" si="6"/>
        <v>85.964912280701753</v>
      </c>
      <c r="AG21" s="370">
        <f t="shared" si="7"/>
        <v>85.570469798657712</v>
      </c>
      <c r="AI21" s="562"/>
      <c r="AJ21" s="562"/>
    </row>
    <row r="22" spans="1:36" ht="15.75">
      <c r="A22" s="72">
        <v>11</v>
      </c>
      <c r="B22" s="77" t="s">
        <v>23</v>
      </c>
      <c r="C22" s="76" t="s">
        <v>375</v>
      </c>
      <c r="D22" s="76"/>
      <c r="E22" s="77"/>
      <c r="F22" s="76"/>
      <c r="G22" s="76"/>
      <c r="H22" s="76"/>
      <c r="I22" s="76"/>
      <c r="J22" s="76"/>
      <c r="K22" s="60"/>
      <c r="L22" s="60"/>
      <c r="M22" s="60"/>
      <c r="N22" s="372"/>
      <c r="O22" s="216">
        <v>26.122</v>
      </c>
      <c r="P22" s="372"/>
      <c r="Q22" s="372"/>
      <c r="R22" s="372"/>
      <c r="S22" s="216">
        <v>0</v>
      </c>
      <c r="T22" s="372"/>
      <c r="U22" s="372"/>
      <c r="V22" s="372"/>
      <c r="W22" s="216">
        <v>0</v>
      </c>
      <c r="X22" s="372"/>
      <c r="Y22" s="216">
        <v>34.561</v>
      </c>
      <c r="Z22" s="370"/>
      <c r="AA22" s="370">
        <f t="shared" si="1"/>
        <v>0</v>
      </c>
      <c r="AB22" s="370"/>
      <c r="AC22" s="370"/>
      <c r="AD22" s="370"/>
      <c r="AE22" s="370">
        <f t="shared" si="3"/>
        <v>0</v>
      </c>
      <c r="AF22" s="370"/>
      <c r="AG22" s="370"/>
      <c r="AI22" s="562"/>
      <c r="AJ22" s="562"/>
    </row>
    <row r="23" spans="1:36" ht="15.75">
      <c r="A23" s="298">
        <v>12</v>
      </c>
      <c r="B23" s="57" t="s">
        <v>24</v>
      </c>
      <c r="C23" s="33"/>
      <c r="D23" s="33"/>
      <c r="E23" s="57"/>
      <c r="F23" s="33"/>
      <c r="G23" s="38"/>
      <c r="H23" s="38"/>
      <c r="I23" s="38"/>
      <c r="J23" s="38"/>
      <c r="K23" s="38"/>
      <c r="L23" s="38"/>
      <c r="M23" s="38"/>
      <c r="N23" s="369"/>
      <c r="O23" s="369"/>
      <c r="P23" s="369"/>
      <c r="Q23" s="369"/>
      <c r="R23" s="369"/>
      <c r="S23" s="369"/>
      <c r="T23" s="369"/>
      <c r="U23" s="369"/>
      <c r="V23" s="369"/>
      <c r="W23" s="369"/>
      <c r="X23" s="369"/>
      <c r="Y23" s="369"/>
      <c r="Z23" s="370"/>
      <c r="AA23" s="370"/>
      <c r="AB23" s="370"/>
      <c r="AC23" s="370"/>
      <c r="AD23" s="370"/>
      <c r="AE23" s="370"/>
      <c r="AF23" s="370"/>
      <c r="AG23" s="370"/>
    </row>
    <row r="24" spans="1:36" ht="114.75" customHeight="1">
      <c r="A24" s="72">
        <v>13</v>
      </c>
      <c r="B24" s="77" t="s">
        <v>25</v>
      </c>
      <c r="C24" s="76"/>
      <c r="D24" s="76"/>
      <c r="E24" s="77" t="s">
        <v>1029</v>
      </c>
      <c r="F24" s="76" t="s">
        <v>253</v>
      </c>
      <c r="G24" s="76"/>
      <c r="H24" s="76"/>
      <c r="I24" s="76"/>
      <c r="J24" s="76"/>
      <c r="K24" s="76"/>
      <c r="L24" s="76"/>
      <c r="M24" s="76" t="s">
        <v>375</v>
      </c>
      <c r="N24" s="216">
        <v>70.8</v>
      </c>
      <c r="O24" s="216">
        <v>83.72</v>
      </c>
      <c r="P24" s="216">
        <v>136.4</v>
      </c>
      <c r="Q24" s="216">
        <v>145.4</v>
      </c>
      <c r="R24" s="216">
        <v>25.6</v>
      </c>
      <c r="S24" s="216">
        <v>38.520000000000003</v>
      </c>
      <c r="T24" s="216">
        <v>58.2</v>
      </c>
      <c r="U24" s="216">
        <v>67.2</v>
      </c>
      <c r="V24" s="216">
        <v>45.2</v>
      </c>
      <c r="W24" s="216">
        <v>45.2</v>
      </c>
      <c r="X24" s="216">
        <v>78.2</v>
      </c>
      <c r="Y24" s="216">
        <v>78.2</v>
      </c>
      <c r="Z24" s="370">
        <f t="shared" si="0"/>
        <v>36.158192090395488</v>
      </c>
      <c r="AA24" s="370">
        <f t="shared" si="1"/>
        <v>46.010511227902533</v>
      </c>
      <c r="AB24" s="370">
        <f t="shared" si="4"/>
        <v>42.668621700879768</v>
      </c>
      <c r="AC24" s="370">
        <f t="shared" si="5"/>
        <v>46.217331499312245</v>
      </c>
      <c r="AD24" s="370">
        <f t="shared" si="2"/>
        <v>63.841807909604533</v>
      </c>
      <c r="AE24" s="370">
        <f t="shared" si="3"/>
        <v>53.989488772097474</v>
      </c>
      <c r="AF24" s="370">
        <f t="shared" si="6"/>
        <v>57.331378299120239</v>
      </c>
      <c r="AG24" s="370">
        <f t="shared" si="7"/>
        <v>53.782668500687755</v>
      </c>
      <c r="AI24" s="562"/>
      <c r="AJ24" s="562"/>
    </row>
    <row r="25" spans="1:36" ht="15.75">
      <c r="A25" s="298">
        <v>14</v>
      </c>
      <c r="B25" s="57" t="s">
        <v>26</v>
      </c>
      <c r="C25" s="33"/>
      <c r="D25" s="33"/>
      <c r="E25" s="57"/>
      <c r="F25" s="33"/>
      <c r="G25" s="38"/>
      <c r="H25" s="38"/>
      <c r="I25" s="38"/>
      <c r="J25" s="38"/>
      <c r="K25" s="38"/>
      <c r="L25" s="38"/>
      <c r="M25" s="38"/>
      <c r="N25" s="369"/>
      <c r="O25" s="218"/>
      <c r="P25" s="218"/>
      <c r="Q25" s="218"/>
      <c r="R25" s="218"/>
      <c r="S25" s="218"/>
      <c r="T25" s="218"/>
      <c r="U25" s="218"/>
      <c r="V25" s="218"/>
      <c r="W25" s="218"/>
      <c r="X25" s="218"/>
      <c r="Y25" s="218"/>
      <c r="Z25" s="370"/>
      <c r="AA25" s="370"/>
      <c r="AB25" s="370"/>
      <c r="AC25" s="370"/>
      <c r="AD25" s="370"/>
      <c r="AE25" s="370"/>
      <c r="AF25" s="370"/>
      <c r="AG25" s="370"/>
    </row>
    <row r="26" spans="1:36" ht="15.75">
      <c r="A26" s="72">
        <v>15</v>
      </c>
      <c r="B26" s="77" t="s">
        <v>27</v>
      </c>
      <c r="C26" s="76" t="s">
        <v>375</v>
      </c>
      <c r="D26" s="76"/>
      <c r="E26" s="77"/>
      <c r="F26" s="76"/>
      <c r="G26" s="78"/>
      <c r="H26" s="78"/>
      <c r="I26" s="78"/>
      <c r="J26" s="78"/>
      <c r="K26" s="62"/>
      <c r="L26" s="62"/>
      <c r="M26" s="62"/>
      <c r="N26" s="371"/>
      <c r="O26" s="371"/>
      <c r="P26" s="371"/>
      <c r="Q26" s="216">
        <v>288.45</v>
      </c>
      <c r="R26" s="372"/>
      <c r="S26" s="372"/>
      <c r="T26" s="372"/>
      <c r="U26" s="216">
        <v>59</v>
      </c>
      <c r="V26" s="372"/>
      <c r="W26" s="372"/>
      <c r="X26" s="372"/>
      <c r="Y26" s="216">
        <v>59</v>
      </c>
      <c r="Z26" s="370"/>
      <c r="AA26" s="370"/>
      <c r="AB26" s="370"/>
      <c r="AC26" s="370">
        <f t="shared" si="5"/>
        <v>20.454151499393312</v>
      </c>
      <c r="AD26" s="370"/>
      <c r="AE26" s="370"/>
      <c r="AF26" s="370"/>
      <c r="AG26" s="370">
        <f t="shared" si="7"/>
        <v>20.454151499393312</v>
      </c>
    </row>
    <row r="27" spans="1:36" ht="94.5">
      <c r="A27" s="72">
        <v>16</v>
      </c>
      <c r="B27" s="77" t="s">
        <v>28</v>
      </c>
      <c r="C27" s="76"/>
      <c r="D27" s="76"/>
      <c r="E27" s="77" t="s">
        <v>1030</v>
      </c>
      <c r="F27" s="76" t="s">
        <v>253</v>
      </c>
      <c r="G27" s="76" t="s">
        <v>124</v>
      </c>
      <c r="H27" s="76" t="s">
        <v>124</v>
      </c>
      <c r="I27" s="76">
        <v>95.8</v>
      </c>
      <c r="J27" s="76">
        <v>28.5</v>
      </c>
      <c r="K27" s="76"/>
      <c r="L27" s="76"/>
      <c r="M27" s="76" t="s">
        <v>375</v>
      </c>
      <c r="N27" s="216">
        <v>24.2</v>
      </c>
      <c r="O27" s="216">
        <v>24.2</v>
      </c>
      <c r="P27" s="216">
        <v>560.5</v>
      </c>
      <c r="Q27" s="216">
        <v>663.5</v>
      </c>
      <c r="R27" s="216">
        <v>20</v>
      </c>
      <c r="S27" s="216">
        <v>23.2</v>
      </c>
      <c r="T27" s="216">
        <v>170</v>
      </c>
      <c r="U27" s="216">
        <v>189</v>
      </c>
      <c r="V27" s="372" t="s">
        <v>1014</v>
      </c>
      <c r="W27" s="372" t="s">
        <v>1014</v>
      </c>
      <c r="X27" s="372" t="s">
        <v>1014</v>
      </c>
      <c r="Y27" s="372" t="s">
        <v>1014</v>
      </c>
      <c r="Z27" s="370">
        <f t="shared" si="0"/>
        <v>82.644628099173559</v>
      </c>
      <c r="AA27" s="370">
        <f t="shared" si="1"/>
        <v>95.867768595041326</v>
      </c>
      <c r="AB27" s="370">
        <f t="shared" si="4"/>
        <v>30.330062444246209</v>
      </c>
      <c r="AC27" s="370">
        <f t="shared" si="5"/>
        <v>28.485305199698569</v>
      </c>
      <c r="AD27" s="370"/>
      <c r="AE27" s="370"/>
      <c r="AF27" s="370"/>
      <c r="AG27" s="370"/>
      <c r="AI27" s="562"/>
      <c r="AJ27" s="562"/>
    </row>
    <row r="28" spans="1:36" ht="15.75">
      <c r="A28" s="298">
        <v>17</v>
      </c>
      <c r="B28" s="57" t="s">
        <v>29</v>
      </c>
      <c r="C28" s="33"/>
      <c r="D28" s="33"/>
      <c r="E28" s="57"/>
      <c r="F28" s="33"/>
      <c r="G28" s="38"/>
      <c r="H28" s="38"/>
      <c r="I28" s="38"/>
      <c r="J28" s="38"/>
      <c r="K28" s="38"/>
      <c r="L28" s="38"/>
      <c r="M28" s="38"/>
      <c r="N28" s="369"/>
      <c r="O28" s="218"/>
      <c r="P28" s="218"/>
      <c r="Q28" s="218"/>
      <c r="R28" s="218"/>
      <c r="S28" s="218"/>
      <c r="T28" s="218"/>
      <c r="U28" s="218"/>
      <c r="V28" s="218"/>
      <c r="W28" s="218"/>
      <c r="X28" s="218"/>
      <c r="Y28" s="218"/>
      <c r="Z28" s="370"/>
      <c r="AA28" s="370"/>
      <c r="AB28" s="370"/>
      <c r="AC28" s="370"/>
      <c r="AD28" s="370"/>
      <c r="AE28" s="370"/>
      <c r="AF28" s="370"/>
      <c r="AG28" s="370"/>
    </row>
    <row r="29" spans="1:36" ht="15.75">
      <c r="A29" s="298">
        <v>18</v>
      </c>
      <c r="B29" s="57" t="s">
        <v>30</v>
      </c>
      <c r="C29" s="33"/>
      <c r="D29" s="33"/>
      <c r="E29" s="57"/>
      <c r="F29" s="33"/>
      <c r="G29" s="38"/>
      <c r="H29" s="38"/>
      <c r="I29" s="38"/>
      <c r="J29" s="38"/>
      <c r="K29" s="38"/>
      <c r="L29" s="38"/>
      <c r="M29" s="38"/>
      <c r="N29" s="369"/>
      <c r="O29" s="369"/>
      <c r="P29" s="369"/>
      <c r="Q29" s="369"/>
      <c r="R29" s="369"/>
      <c r="S29" s="369"/>
      <c r="T29" s="369"/>
      <c r="U29" s="369"/>
      <c r="V29" s="369"/>
      <c r="W29" s="369"/>
      <c r="X29" s="369"/>
      <c r="Y29" s="369"/>
      <c r="Z29" s="370"/>
      <c r="AA29" s="370"/>
      <c r="AB29" s="370"/>
      <c r="AC29" s="370"/>
      <c r="AD29" s="370"/>
      <c r="AE29" s="370"/>
      <c r="AF29" s="370"/>
      <c r="AG29" s="370"/>
    </row>
    <row r="30" spans="1:36" ht="78.75">
      <c r="A30" s="72">
        <v>19</v>
      </c>
      <c r="B30" s="77" t="s">
        <v>31</v>
      </c>
      <c r="C30" s="76"/>
      <c r="D30" s="76"/>
      <c r="E30" s="77" t="s">
        <v>1031</v>
      </c>
      <c r="F30" s="76" t="s">
        <v>253</v>
      </c>
      <c r="G30" s="76">
        <v>100</v>
      </c>
      <c r="H30" s="76">
        <v>100</v>
      </c>
      <c r="I30" s="76">
        <v>100</v>
      </c>
      <c r="J30" s="76">
        <v>100</v>
      </c>
      <c r="K30" s="76"/>
      <c r="L30" s="76"/>
      <c r="M30" s="76" t="s">
        <v>375</v>
      </c>
      <c r="N30" s="372"/>
      <c r="O30" s="372"/>
      <c r="P30" s="372"/>
      <c r="Q30" s="372"/>
      <c r="R30" s="372"/>
      <c r="S30" s="372"/>
      <c r="T30" s="372"/>
      <c r="U30" s="372"/>
      <c r="V30" s="372"/>
      <c r="W30" s="372"/>
      <c r="X30" s="372"/>
      <c r="Y30" s="372"/>
      <c r="Z30" s="370"/>
      <c r="AA30" s="370"/>
      <c r="AB30" s="370"/>
      <c r="AC30" s="370"/>
      <c r="AD30" s="370"/>
      <c r="AE30" s="370"/>
      <c r="AF30" s="370"/>
      <c r="AG30" s="370"/>
    </row>
    <row r="31" spans="1:36" ht="47.25">
      <c r="A31" s="72">
        <v>20</v>
      </c>
      <c r="B31" s="77" t="s">
        <v>32</v>
      </c>
      <c r="C31" s="76"/>
      <c r="D31" s="76"/>
      <c r="E31" s="83" t="s">
        <v>1037</v>
      </c>
      <c r="F31" s="60" t="s">
        <v>1032</v>
      </c>
      <c r="G31" s="76">
        <v>100</v>
      </c>
      <c r="H31" s="76">
        <v>100</v>
      </c>
      <c r="I31" s="76" t="s">
        <v>1038</v>
      </c>
      <c r="J31" s="76">
        <v>100</v>
      </c>
      <c r="K31" s="76"/>
      <c r="L31" s="76"/>
      <c r="M31" s="76" t="s">
        <v>375</v>
      </c>
      <c r="N31" s="216">
        <v>4.2619999999999996</v>
      </c>
      <c r="O31" s="216">
        <v>4.3</v>
      </c>
      <c r="P31" s="216">
        <v>135</v>
      </c>
      <c r="Q31" s="216">
        <v>135.9</v>
      </c>
      <c r="R31" s="216">
        <v>2.7130000000000001</v>
      </c>
      <c r="S31" s="216">
        <v>2.7130000000000001</v>
      </c>
      <c r="T31" s="216">
        <v>135</v>
      </c>
      <c r="U31" s="216">
        <v>135.9</v>
      </c>
      <c r="V31" s="216">
        <v>0</v>
      </c>
      <c r="W31" s="216">
        <v>0</v>
      </c>
      <c r="X31" s="216">
        <v>0</v>
      </c>
      <c r="Y31" s="216">
        <v>0</v>
      </c>
      <c r="Z31" s="370">
        <f t="shared" si="0"/>
        <v>63.655560769591744</v>
      </c>
      <c r="AA31" s="370">
        <f t="shared" si="1"/>
        <v>63.093023255813961</v>
      </c>
      <c r="AB31" s="370">
        <f t="shared" si="4"/>
        <v>100</v>
      </c>
      <c r="AC31" s="370">
        <f t="shared" si="5"/>
        <v>100</v>
      </c>
      <c r="AD31" s="370">
        <f t="shared" si="2"/>
        <v>0</v>
      </c>
      <c r="AE31" s="370">
        <f t="shared" si="3"/>
        <v>0</v>
      </c>
      <c r="AF31" s="370">
        <f t="shared" si="6"/>
        <v>0</v>
      </c>
      <c r="AG31" s="370">
        <f t="shared" si="7"/>
        <v>0</v>
      </c>
      <c r="AI31" s="562"/>
      <c r="AJ31" s="562"/>
    </row>
    <row r="32" spans="1:36" ht="63">
      <c r="A32" s="72">
        <v>21</v>
      </c>
      <c r="B32" s="77" t="s">
        <v>33</v>
      </c>
      <c r="C32" s="76"/>
      <c r="D32" s="76"/>
      <c r="E32" s="311" t="s">
        <v>465</v>
      </c>
      <c r="F32" s="76" t="s">
        <v>253</v>
      </c>
      <c r="G32" s="76">
        <v>30</v>
      </c>
      <c r="H32" s="76">
        <v>30</v>
      </c>
      <c r="I32" s="76">
        <v>0</v>
      </c>
      <c r="J32" s="76">
        <v>0</v>
      </c>
      <c r="K32" s="60" t="s">
        <v>375</v>
      </c>
      <c r="L32" s="76"/>
      <c r="M32" s="60" t="s">
        <v>375</v>
      </c>
      <c r="N32" s="216">
        <v>298</v>
      </c>
      <c r="O32" s="216">
        <v>308</v>
      </c>
      <c r="P32" s="216">
        <v>28</v>
      </c>
      <c r="Q32" s="216">
        <v>30</v>
      </c>
      <c r="R32" s="384">
        <v>120</v>
      </c>
      <c r="S32" s="216">
        <v>125</v>
      </c>
      <c r="T32" s="216">
        <v>12</v>
      </c>
      <c r="U32" s="216">
        <v>13</v>
      </c>
      <c r="V32" s="216">
        <v>85</v>
      </c>
      <c r="W32" s="216">
        <v>90</v>
      </c>
      <c r="X32" s="216">
        <v>8</v>
      </c>
      <c r="Y32" s="216">
        <v>9</v>
      </c>
      <c r="Z32" s="370">
        <f t="shared" si="0"/>
        <v>40.268456375838923</v>
      </c>
      <c r="AA32" s="370">
        <f t="shared" si="1"/>
        <v>40.584415584415581</v>
      </c>
      <c r="AB32" s="370">
        <f t="shared" si="4"/>
        <v>42.857142857142854</v>
      </c>
      <c r="AC32" s="370">
        <f t="shared" si="5"/>
        <v>43.333333333333336</v>
      </c>
      <c r="AD32" s="370">
        <f t="shared" si="2"/>
        <v>28.523489932885905</v>
      </c>
      <c r="AE32" s="370">
        <f t="shared" si="3"/>
        <v>29.220779220779221</v>
      </c>
      <c r="AF32" s="370">
        <f t="shared" si="6"/>
        <v>28.571428571428569</v>
      </c>
      <c r="AG32" s="370">
        <f t="shared" si="7"/>
        <v>30</v>
      </c>
      <c r="AI32" s="562"/>
      <c r="AJ32" s="562"/>
    </row>
    <row r="33" spans="1:36" ht="47.25">
      <c r="A33" s="72">
        <v>22</v>
      </c>
      <c r="B33" s="77" t="s">
        <v>34</v>
      </c>
      <c r="C33" s="72"/>
      <c r="D33" s="72"/>
      <c r="E33" s="83" t="s">
        <v>1033</v>
      </c>
      <c r="F33" s="72" t="s">
        <v>303</v>
      </c>
      <c r="G33" s="78">
        <v>9.4</v>
      </c>
      <c r="H33" s="78">
        <v>12</v>
      </c>
      <c r="I33" s="78">
        <v>9.4</v>
      </c>
      <c r="J33" s="78">
        <v>16</v>
      </c>
      <c r="K33" s="78"/>
      <c r="L33" s="78"/>
      <c r="M33" s="78" t="s">
        <v>375</v>
      </c>
      <c r="N33" s="373">
        <v>15.9</v>
      </c>
      <c r="O33" s="373">
        <v>11.507999999999999</v>
      </c>
      <c r="P33" s="373">
        <v>232.3</v>
      </c>
      <c r="Q33" s="373">
        <v>232.3</v>
      </c>
      <c r="R33" s="373">
        <v>15.9</v>
      </c>
      <c r="S33" s="373">
        <v>11.507999999999999</v>
      </c>
      <c r="T33" s="373">
        <v>134.9</v>
      </c>
      <c r="U33" s="373">
        <v>150.9</v>
      </c>
      <c r="V33" s="373">
        <v>0</v>
      </c>
      <c r="W33" s="373">
        <v>0</v>
      </c>
      <c r="X33" s="373">
        <v>97.4</v>
      </c>
      <c r="Y33" s="373">
        <v>81.400000000000006</v>
      </c>
      <c r="Z33" s="370">
        <f t="shared" si="0"/>
        <v>100</v>
      </c>
      <c r="AA33" s="370">
        <f t="shared" si="1"/>
        <v>100</v>
      </c>
      <c r="AB33" s="370">
        <f t="shared" si="4"/>
        <v>58.071459319845033</v>
      </c>
      <c r="AC33" s="370">
        <f t="shared" si="5"/>
        <v>64.959104606112788</v>
      </c>
      <c r="AD33" s="370">
        <f t="shared" si="2"/>
        <v>0</v>
      </c>
      <c r="AE33" s="370">
        <f t="shared" si="3"/>
        <v>0</v>
      </c>
      <c r="AF33" s="370">
        <f t="shared" si="6"/>
        <v>41.928540680154974</v>
      </c>
      <c r="AG33" s="370">
        <f t="shared" si="7"/>
        <v>35.040895393887219</v>
      </c>
      <c r="AI33" s="562"/>
      <c r="AJ33" s="562"/>
    </row>
    <row r="34" spans="1:36" ht="15.75">
      <c r="A34" s="72">
        <v>23</v>
      </c>
      <c r="B34" s="221" t="s">
        <v>35</v>
      </c>
      <c r="C34" s="149" t="s">
        <v>375</v>
      </c>
      <c r="D34" s="149"/>
      <c r="E34" s="155"/>
      <c r="F34" s="149"/>
      <c r="G34" s="149"/>
      <c r="H34" s="149"/>
      <c r="I34" s="149"/>
      <c r="J34" s="149"/>
      <c r="K34" s="149"/>
      <c r="L34" s="76"/>
      <c r="M34" s="76" t="s">
        <v>375</v>
      </c>
      <c r="N34" s="216">
        <v>9040</v>
      </c>
      <c r="O34" s="216">
        <v>9343</v>
      </c>
      <c r="P34" s="216">
        <v>376.8</v>
      </c>
      <c r="Q34" s="216">
        <v>378.1</v>
      </c>
      <c r="R34" s="216">
        <v>9040</v>
      </c>
      <c r="S34" s="216">
        <v>9343</v>
      </c>
      <c r="T34" s="216">
        <v>0</v>
      </c>
      <c r="U34" s="216">
        <v>0</v>
      </c>
      <c r="V34" s="216">
        <v>0</v>
      </c>
      <c r="W34" s="216">
        <v>0</v>
      </c>
      <c r="X34" s="216">
        <v>376.8</v>
      </c>
      <c r="Y34" s="216">
        <v>378.1</v>
      </c>
      <c r="Z34" s="370">
        <f t="shared" si="0"/>
        <v>100</v>
      </c>
      <c r="AA34" s="370">
        <f t="shared" si="1"/>
        <v>100</v>
      </c>
      <c r="AB34" s="370">
        <f t="shared" si="4"/>
        <v>0</v>
      </c>
      <c r="AC34" s="370">
        <f t="shared" si="5"/>
        <v>0</v>
      </c>
      <c r="AD34" s="370">
        <f t="shared" si="2"/>
        <v>0</v>
      </c>
      <c r="AE34" s="370">
        <f t="shared" si="3"/>
        <v>0</v>
      </c>
      <c r="AF34" s="370">
        <f t="shared" si="6"/>
        <v>100</v>
      </c>
      <c r="AG34" s="370">
        <f t="shared" si="7"/>
        <v>100</v>
      </c>
      <c r="AI34" s="562"/>
      <c r="AJ34" s="562"/>
    </row>
    <row r="35" spans="1:36" ht="69" customHeight="1">
      <c r="A35" s="76">
        <v>24</v>
      </c>
      <c r="B35" s="221" t="s">
        <v>37</v>
      </c>
      <c r="C35" s="76"/>
      <c r="D35" s="76"/>
      <c r="E35" s="77" t="s">
        <v>1039</v>
      </c>
      <c r="F35" s="60" t="s">
        <v>566</v>
      </c>
      <c r="G35" s="60"/>
      <c r="H35" s="76">
        <v>11</v>
      </c>
      <c r="I35" s="60"/>
      <c r="J35" s="76">
        <v>11</v>
      </c>
      <c r="K35" s="76"/>
      <c r="L35" s="76"/>
      <c r="M35" s="76" t="s">
        <v>375</v>
      </c>
      <c r="N35" s="372"/>
      <c r="O35" s="372"/>
      <c r="P35" s="372"/>
      <c r="Q35" s="372"/>
      <c r="R35" s="372"/>
      <c r="S35" s="372"/>
      <c r="T35" s="372"/>
      <c r="U35" s="372"/>
      <c r="V35" s="372"/>
      <c r="W35" s="372"/>
      <c r="X35" s="372"/>
      <c r="Y35" s="372"/>
      <c r="Z35" s="370"/>
      <c r="AA35" s="370"/>
      <c r="AB35" s="370"/>
      <c r="AC35" s="370"/>
      <c r="AD35" s="370"/>
      <c r="AE35" s="370"/>
      <c r="AF35" s="370"/>
      <c r="AG35" s="370"/>
    </row>
    <row r="36" spans="1:36" ht="78.75">
      <c r="A36" s="72">
        <v>25</v>
      </c>
      <c r="B36" s="221" t="s">
        <v>38</v>
      </c>
      <c r="C36" s="76"/>
      <c r="D36" s="76"/>
      <c r="E36" s="77" t="s">
        <v>325</v>
      </c>
      <c r="F36" s="76" t="s">
        <v>253</v>
      </c>
      <c r="G36" s="76">
        <v>30</v>
      </c>
      <c r="H36" s="76">
        <v>30</v>
      </c>
      <c r="I36" s="76">
        <v>30</v>
      </c>
      <c r="J36" s="76">
        <v>30</v>
      </c>
      <c r="K36" s="76" t="s">
        <v>375</v>
      </c>
      <c r="L36" s="76"/>
      <c r="M36" s="76"/>
      <c r="N36" s="216">
        <v>10</v>
      </c>
      <c r="O36" s="216">
        <v>10</v>
      </c>
      <c r="P36" s="216">
        <v>116</v>
      </c>
      <c r="Q36" s="216">
        <v>116</v>
      </c>
      <c r="R36" s="216">
        <v>3</v>
      </c>
      <c r="S36" s="216">
        <v>3</v>
      </c>
      <c r="T36" s="216">
        <v>34.799999999999997</v>
      </c>
      <c r="U36" s="216">
        <v>34.799999999999997</v>
      </c>
      <c r="V36" s="216">
        <v>7</v>
      </c>
      <c r="W36" s="216">
        <v>7</v>
      </c>
      <c r="X36" s="216">
        <v>81.2</v>
      </c>
      <c r="Y36" s="216">
        <v>81.2</v>
      </c>
      <c r="Z36" s="370">
        <f t="shared" si="0"/>
        <v>30</v>
      </c>
      <c r="AA36" s="370">
        <f t="shared" si="1"/>
        <v>30</v>
      </c>
      <c r="AB36" s="370">
        <f t="shared" si="4"/>
        <v>30</v>
      </c>
      <c r="AC36" s="370">
        <f t="shared" si="5"/>
        <v>30</v>
      </c>
      <c r="AD36" s="370">
        <f t="shared" si="2"/>
        <v>70</v>
      </c>
      <c r="AE36" s="370">
        <f t="shared" si="3"/>
        <v>70</v>
      </c>
      <c r="AF36" s="370">
        <f t="shared" si="6"/>
        <v>70</v>
      </c>
      <c r="AG36" s="370">
        <f t="shared" si="7"/>
        <v>70</v>
      </c>
      <c r="AI36" s="562"/>
      <c r="AJ36" s="562"/>
    </row>
    <row r="37" spans="1:36" ht="15.75">
      <c r="A37" s="72">
        <v>26</v>
      </c>
      <c r="B37" s="77" t="s">
        <v>39</v>
      </c>
      <c r="C37" s="76" t="s">
        <v>375</v>
      </c>
      <c r="D37" s="76"/>
      <c r="E37" s="77"/>
      <c r="F37" s="76"/>
      <c r="G37" s="76"/>
      <c r="H37" s="76"/>
      <c r="I37" s="76"/>
      <c r="J37" s="76"/>
      <c r="K37" s="76"/>
      <c r="L37" s="76"/>
      <c r="M37" s="76" t="s">
        <v>375</v>
      </c>
      <c r="N37" s="216">
        <v>1214.8</v>
      </c>
      <c r="O37" s="216">
        <v>1243.31196</v>
      </c>
      <c r="P37" s="216">
        <v>2845</v>
      </c>
      <c r="Q37" s="216">
        <v>2962</v>
      </c>
      <c r="R37" s="216">
        <v>977.79</v>
      </c>
      <c r="S37" s="216">
        <v>1036.81</v>
      </c>
      <c r="T37" s="216">
        <v>432</v>
      </c>
      <c r="U37" s="216">
        <v>515</v>
      </c>
      <c r="V37" s="216">
        <v>237.01</v>
      </c>
      <c r="W37" s="216">
        <v>206.5</v>
      </c>
      <c r="X37" s="216">
        <v>2413</v>
      </c>
      <c r="Y37" s="216">
        <v>2447</v>
      </c>
      <c r="Z37" s="370">
        <f t="shared" si="0"/>
        <v>80.489792558445842</v>
      </c>
      <c r="AA37" s="370">
        <f t="shared" si="1"/>
        <v>83.390977755896429</v>
      </c>
      <c r="AB37" s="370">
        <f t="shared" si="4"/>
        <v>15.184534270650262</v>
      </c>
      <c r="AC37" s="370">
        <f t="shared" si="5"/>
        <v>17.386900742741389</v>
      </c>
      <c r="AD37" s="370">
        <f t="shared" si="2"/>
        <v>19.510207441554165</v>
      </c>
      <c r="AE37" s="370">
        <f t="shared" si="3"/>
        <v>16.608864600642946</v>
      </c>
      <c r="AF37" s="370">
        <f t="shared" si="6"/>
        <v>84.815465729349739</v>
      </c>
      <c r="AG37" s="370">
        <f t="shared" si="7"/>
        <v>82.613099257258611</v>
      </c>
      <c r="AI37" s="562"/>
      <c r="AJ37" s="562"/>
    </row>
    <row r="38" spans="1:36" ht="15.75">
      <c r="A38" s="72">
        <v>27</v>
      </c>
      <c r="B38" s="77" t="s">
        <v>40</v>
      </c>
      <c r="C38" s="60"/>
      <c r="D38" s="60"/>
      <c r="E38" s="61"/>
      <c r="F38" s="60"/>
      <c r="G38" s="60"/>
      <c r="H38" s="60"/>
      <c r="I38" s="60"/>
      <c r="J38" s="60"/>
      <c r="K38" s="76"/>
      <c r="L38" s="76"/>
      <c r="M38" s="76" t="s">
        <v>375</v>
      </c>
      <c r="N38" s="372"/>
      <c r="O38" s="216">
        <v>375.4</v>
      </c>
      <c r="P38" s="372"/>
      <c r="Q38" s="216">
        <v>745.2</v>
      </c>
      <c r="R38" s="372"/>
      <c r="S38" s="216">
        <v>52.5</v>
      </c>
      <c r="T38" s="372"/>
      <c r="U38" s="216">
        <v>433.9</v>
      </c>
      <c r="V38" s="372"/>
      <c r="W38" s="216">
        <v>162.4</v>
      </c>
      <c r="X38" s="372"/>
      <c r="Y38" s="216">
        <v>125.4</v>
      </c>
      <c r="Z38" s="370"/>
      <c r="AA38" s="370">
        <f t="shared" si="1"/>
        <v>13.985082578582848</v>
      </c>
      <c r="AB38" s="370"/>
      <c r="AC38" s="370">
        <f t="shared" si="5"/>
        <v>58.225979602791192</v>
      </c>
      <c r="AD38" s="370"/>
      <c r="AE38" s="370">
        <f t="shared" si="3"/>
        <v>43.260522109749608</v>
      </c>
      <c r="AF38" s="370"/>
      <c r="AG38" s="370">
        <f t="shared" si="7"/>
        <v>16.82769726247987</v>
      </c>
      <c r="AI38" s="562"/>
      <c r="AJ38" s="562"/>
    </row>
    <row r="39" spans="1:36" ht="63">
      <c r="A39" s="72">
        <v>28</v>
      </c>
      <c r="B39" s="77" t="s">
        <v>41</v>
      </c>
      <c r="C39" s="60"/>
      <c r="D39" s="60"/>
      <c r="E39" s="61"/>
      <c r="F39" s="60"/>
      <c r="G39" s="62"/>
      <c r="H39" s="62"/>
      <c r="I39" s="62"/>
      <c r="J39" s="62"/>
      <c r="K39" s="78"/>
      <c r="L39" s="78"/>
      <c r="M39" s="76" t="s">
        <v>375</v>
      </c>
      <c r="N39" s="371"/>
      <c r="O39" s="371"/>
      <c r="P39" s="371"/>
      <c r="Q39" s="371"/>
      <c r="R39" s="371"/>
      <c r="S39" s="371"/>
      <c r="T39" s="372" t="s">
        <v>1034</v>
      </c>
      <c r="U39" s="372" t="s">
        <v>1035</v>
      </c>
      <c r="V39" s="216">
        <v>22479</v>
      </c>
      <c r="W39" s="216">
        <v>12277</v>
      </c>
      <c r="X39" s="371"/>
      <c r="Y39" s="371"/>
      <c r="Z39" s="370"/>
      <c r="AA39" s="370"/>
      <c r="AB39" s="370"/>
      <c r="AC39" s="370"/>
      <c r="AD39" s="370"/>
      <c r="AE39" s="370"/>
      <c r="AF39" s="370"/>
      <c r="AG39" s="370"/>
    </row>
    <row r="40" spans="1:36" ht="15.75">
      <c r="A40" s="72">
        <v>29</v>
      </c>
      <c r="B40" s="77" t="s">
        <v>42</v>
      </c>
      <c r="C40" s="76" t="s">
        <v>375</v>
      </c>
      <c r="D40" s="76"/>
      <c r="E40" s="77"/>
      <c r="F40" s="76"/>
      <c r="G40" s="76"/>
      <c r="H40" s="76"/>
      <c r="I40" s="76"/>
      <c r="J40" s="76"/>
      <c r="K40" s="76"/>
      <c r="L40" s="76"/>
      <c r="M40" s="76" t="s">
        <v>375</v>
      </c>
      <c r="N40" s="216">
        <v>99</v>
      </c>
      <c r="O40" s="216">
        <v>99</v>
      </c>
      <c r="P40" s="372">
        <v>205.04</v>
      </c>
      <c r="Q40" s="372">
        <v>232.81</v>
      </c>
      <c r="R40" s="216">
        <v>0</v>
      </c>
      <c r="S40" s="216">
        <v>0</v>
      </c>
      <c r="T40" s="372">
        <v>230.696</v>
      </c>
      <c r="U40" s="372">
        <v>246.39</v>
      </c>
      <c r="V40" s="216">
        <v>0</v>
      </c>
      <c r="W40" s="216">
        <v>0</v>
      </c>
      <c r="X40" s="372">
        <v>187.637</v>
      </c>
      <c r="Y40" s="372">
        <v>208.8</v>
      </c>
      <c r="Z40" s="370">
        <f t="shared" si="0"/>
        <v>0</v>
      </c>
      <c r="AA40" s="370">
        <f t="shared" si="1"/>
        <v>0</v>
      </c>
      <c r="AB40" s="371">
        <f t="shared" si="4"/>
        <v>112.51268045259462</v>
      </c>
      <c r="AC40" s="371">
        <f t="shared" si="5"/>
        <v>105.8330827713586</v>
      </c>
      <c r="AD40" s="370">
        <f t="shared" si="2"/>
        <v>0</v>
      </c>
      <c r="AE40" s="370">
        <f t="shared" si="3"/>
        <v>0</v>
      </c>
      <c r="AF40" s="370">
        <f t="shared" si="6"/>
        <v>91.512387826765519</v>
      </c>
      <c r="AG40" s="370">
        <f t="shared" si="7"/>
        <v>89.686869120742244</v>
      </c>
      <c r="AI40" s="562"/>
      <c r="AJ40" s="562"/>
    </row>
    <row r="41" spans="1:36" ht="15.75">
      <c r="A41" s="72">
        <v>30</v>
      </c>
      <c r="B41" s="77" t="s">
        <v>43</v>
      </c>
      <c r="C41" s="76" t="s">
        <v>375</v>
      </c>
      <c r="D41" s="76"/>
      <c r="E41" s="77"/>
      <c r="F41" s="76"/>
      <c r="G41" s="76"/>
      <c r="H41" s="76"/>
      <c r="I41" s="76"/>
      <c r="J41" s="76"/>
      <c r="K41" s="76"/>
      <c r="L41" s="76"/>
      <c r="M41" s="76" t="s">
        <v>375</v>
      </c>
      <c r="N41" s="216">
        <v>265.69</v>
      </c>
      <c r="O41" s="216">
        <v>267.35000000000002</v>
      </c>
      <c r="P41" s="216">
        <v>701.9</v>
      </c>
      <c r="Q41" s="216">
        <v>794.9</v>
      </c>
      <c r="R41" s="372"/>
      <c r="S41" s="372"/>
      <c r="T41" s="216">
        <v>357</v>
      </c>
      <c r="U41" s="216">
        <v>503.4</v>
      </c>
      <c r="V41" s="216">
        <v>265.69</v>
      </c>
      <c r="W41" s="216">
        <v>267.35000000000002</v>
      </c>
      <c r="X41" s="216">
        <v>158.6</v>
      </c>
      <c r="Y41" s="216">
        <v>168</v>
      </c>
      <c r="Z41" s="370">
        <f t="shared" si="0"/>
        <v>0</v>
      </c>
      <c r="AA41" s="370">
        <f t="shared" si="1"/>
        <v>0</v>
      </c>
      <c r="AB41" s="370">
        <f t="shared" si="4"/>
        <v>50.861946146174674</v>
      </c>
      <c r="AC41" s="370">
        <f t="shared" si="5"/>
        <v>63.328720593785384</v>
      </c>
      <c r="AD41" s="370">
        <f t="shared" si="2"/>
        <v>100</v>
      </c>
      <c r="AE41" s="370">
        <f t="shared" si="3"/>
        <v>100</v>
      </c>
      <c r="AF41" s="370">
        <f t="shared" si="6"/>
        <v>22.595811369140904</v>
      </c>
      <c r="AG41" s="370">
        <f t="shared" si="7"/>
        <v>21.134733928796077</v>
      </c>
      <c r="AI41" s="562"/>
      <c r="AJ41" s="562"/>
    </row>
    <row r="42" spans="1:36" ht="15.75">
      <c r="A42" s="72">
        <v>31</v>
      </c>
      <c r="B42" s="77" t="s">
        <v>44</v>
      </c>
      <c r="C42" s="76" t="s">
        <v>375</v>
      </c>
      <c r="D42" s="76"/>
      <c r="E42" s="77"/>
      <c r="F42" s="76"/>
      <c r="G42" s="78"/>
      <c r="H42" s="78"/>
      <c r="I42" s="78"/>
      <c r="J42" s="78"/>
      <c r="K42" s="78"/>
      <c r="L42" s="78"/>
      <c r="M42" s="76" t="s">
        <v>375</v>
      </c>
      <c r="N42" s="373">
        <v>153.5</v>
      </c>
      <c r="O42" s="373">
        <v>153.5</v>
      </c>
      <c r="P42" s="373">
        <v>651.5</v>
      </c>
      <c r="Q42" s="373">
        <v>663.2</v>
      </c>
      <c r="R42" s="373">
        <v>154</v>
      </c>
      <c r="S42" s="373">
        <v>153.5</v>
      </c>
      <c r="T42" s="373">
        <v>315</v>
      </c>
      <c r="U42" s="373">
        <v>327.10000000000002</v>
      </c>
      <c r="V42" s="371" t="s">
        <v>979</v>
      </c>
      <c r="W42" s="371" t="s">
        <v>979</v>
      </c>
      <c r="X42" s="373">
        <v>336.1</v>
      </c>
      <c r="Y42" s="373">
        <v>336.1</v>
      </c>
      <c r="Z42" s="370">
        <f t="shared" si="0"/>
        <v>100.3257328990228</v>
      </c>
      <c r="AA42" s="370">
        <f t="shared" si="1"/>
        <v>100</v>
      </c>
      <c r="AB42" s="370">
        <f t="shared" si="4"/>
        <v>48.349961627014579</v>
      </c>
      <c r="AC42" s="370">
        <f t="shared" si="5"/>
        <v>49.321471652593488</v>
      </c>
      <c r="AD42" s="370"/>
      <c r="AE42" s="370"/>
      <c r="AF42" s="370">
        <f t="shared" si="6"/>
        <v>51.588641596316201</v>
      </c>
      <c r="AG42" s="370">
        <f t="shared" si="7"/>
        <v>50.678528347406512</v>
      </c>
      <c r="AI42" s="562"/>
      <c r="AJ42" s="562"/>
    </row>
    <row r="43" spans="1:36" ht="15.75">
      <c r="A43" s="298">
        <v>32</v>
      </c>
      <c r="B43" s="57" t="s">
        <v>45</v>
      </c>
      <c r="C43" s="33"/>
      <c r="D43" s="33"/>
      <c r="E43" s="57"/>
      <c r="F43" s="33"/>
      <c r="G43" s="38"/>
      <c r="H43" s="38"/>
      <c r="I43" s="38"/>
      <c r="J43" s="38"/>
      <c r="K43" s="38"/>
      <c r="L43" s="38"/>
      <c r="M43" s="38"/>
      <c r="N43" s="369"/>
      <c r="O43" s="369"/>
      <c r="P43" s="369"/>
      <c r="Q43" s="369"/>
      <c r="R43" s="369"/>
      <c r="S43" s="369"/>
      <c r="T43" s="369"/>
      <c r="U43" s="369"/>
      <c r="V43" s="369"/>
      <c r="W43" s="369"/>
      <c r="X43" s="369"/>
      <c r="Y43" s="369"/>
      <c r="Z43" s="370"/>
      <c r="AA43" s="370"/>
      <c r="AB43" s="370"/>
      <c r="AC43" s="370"/>
      <c r="AD43" s="370"/>
      <c r="AE43" s="370"/>
      <c r="AF43" s="370"/>
      <c r="AG43" s="370"/>
    </row>
    <row r="44" spans="1:36" ht="15.75">
      <c r="A44" s="72">
        <v>33</v>
      </c>
      <c r="B44" s="77" t="s">
        <v>46</v>
      </c>
      <c r="C44" s="149" t="s">
        <v>375</v>
      </c>
      <c r="D44" s="76"/>
      <c r="E44" s="77"/>
      <c r="F44" s="76"/>
      <c r="G44" s="78"/>
      <c r="H44" s="78"/>
      <c r="I44" s="78"/>
      <c r="J44" s="78"/>
      <c r="K44" s="78" t="s">
        <v>375</v>
      </c>
      <c r="L44" s="78"/>
      <c r="M44" s="78"/>
      <c r="N44" s="373">
        <v>64.069999999999993</v>
      </c>
      <c r="O44" s="373">
        <v>64.099999999999994</v>
      </c>
      <c r="P44" s="373">
        <v>391.4</v>
      </c>
      <c r="Q44" s="373">
        <v>391.4</v>
      </c>
      <c r="R44" s="373">
        <v>64.069999999999993</v>
      </c>
      <c r="S44" s="373">
        <v>64.099999999999994</v>
      </c>
      <c r="T44" s="373">
        <v>299.10000000000002</v>
      </c>
      <c r="U44" s="373">
        <v>299.10000000000002</v>
      </c>
      <c r="V44" s="373">
        <v>0</v>
      </c>
      <c r="W44" s="373">
        <v>0</v>
      </c>
      <c r="X44" s="373">
        <v>36.5</v>
      </c>
      <c r="Y44" s="373">
        <v>36.5</v>
      </c>
      <c r="Z44" s="370">
        <f t="shared" si="0"/>
        <v>100</v>
      </c>
      <c r="AA44" s="370">
        <f t="shared" si="1"/>
        <v>100</v>
      </c>
      <c r="AB44" s="370">
        <f t="shared" si="4"/>
        <v>76.417986714358719</v>
      </c>
      <c r="AC44" s="370">
        <f t="shared" si="5"/>
        <v>76.417986714358719</v>
      </c>
      <c r="AD44" s="370">
        <f t="shared" si="2"/>
        <v>0</v>
      </c>
      <c r="AE44" s="370">
        <f t="shared" si="3"/>
        <v>0</v>
      </c>
      <c r="AF44" s="370">
        <f t="shared" si="6"/>
        <v>9.3254982115482896</v>
      </c>
      <c r="AG44" s="370">
        <f t="shared" si="7"/>
        <v>9.3254982115482896</v>
      </c>
      <c r="AI44" s="562"/>
      <c r="AJ44" s="562"/>
    </row>
    <row r="45" spans="1:36" ht="63">
      <c r="A45" s="72">
        <v>34</v>
      </c>
      <c r="B45" s="77" t="s">
        <v>47</v>
      </c>
      <c r="C45" s="76"/>
      <c r="D45" s="76"/>
      <c r="E45" s="77" t="s">
        <v>302</v>
      </c>
      <c r="F45" s="60" t="s">
        <v>303</v>
      </c>
      <c r="G45" s="76" t="s">
        <v>301</v>
      </c>
      <c r="H45" s="76" t="s">
        <v>301</v>
      </c>
      <c r="I45" s="76">
        <v>3.5</v>
      </c>
      <c r="J45" s="76">
        <v>1</v>
      </c>
      <c r="K45" s="76"/>
      <c r="L45" s="76"/>
      <c r="M45" s="76" t="s">
        <v>375</v>
      </c>
      <c r="N45" s="216">
        <v>42.472999999999999</v>
      </c>
      <c r="O45" s="216">
        <v>42.472999999999999</v>
      </c>
      <c r="P45" s="216">
        <v>650.39170000000001</v>
      </c>
      <c r="Q45" s="216">
        <v>653.93669999999997</v>
      </c>
      <c r="R45" s="216">
        <v>1.5</v>
      </c>
      <c r="S45" s="216">
        <v>1.5</v>
      </c>
      <c r="T45" s="216">
        <v>5.95</v>
      </c>
      <c r="U45" s="216">
        <v>5.95</v>
      </c>
      <c r="V45" s="216">
        <v>0</v>
      </c>
      <c r="W45" s="216">
        <v>0</v>
      </c>
      <c r="X45" s="216">
        <v>544.30669999999998</v>
      </c>
      <c r="Y45" s="216">
        <v>546.92669999999998</v>
      </c>
      <c r="Z45" s="370">
        <f t="shared" si="0"/>
        <v>3.5316554046099875</v>
      </c>
      <c r="AA45" s="370">
        <f t="shared" si="1"/>
        <v>3.5316554046099875</v>
      </c>
      <c r="AB45" s="370">
        <f t="shared" si="4"/>
        <v>0.91483332274996754</v>
      </c>
      <c r="AC45" s="370">
        <f t="shared" si="5"/>
        <v>0.9098739985078067</v>
      </c>
      <c r="AD45" s="370">
        <f t="shared" si="2"/>
        <v>0</v>
      </c>
      <c r="AE45" s="370">
        <f t="shared" si="3"/>
        <v>0</v>
      </c>
      <c r="AF45" s="370">
        <f t="shared" si="6"/>
        <v>83.689059992616748</v>
      </c>
      <c r="AG45" s="370">
        <f t="shared" si="7"/>
        <v>83.636030826836915</v>
      </c>
      <c r="AI45" s="562"/>
      <c r="AJ45" s="562"/>
    </row>
    <row r="46" spans="1:36" ht="78.75">
      <c r="A46" s="72">
        <v>35</v>
      </c>
      <c r="B46" s="77" t="s">
        <v>48</v>
      </c>
      <c r="C46" s="76"/>
      <c r="D46" s="76"/>
      <c r="E46" s="77" t="s">
        <v>325</v>
      </c>
      <c r="F46" s="76" t="s">
        <v>253</v>
      </c>
      <c r="G46" s="76">
        <v>44</v>
      </c>
      <c r="H46" s="76">
        <v>44</v>
      </c>
      <c r="I46" s="76">
        <v>44</v>
      </c>
      <c r="J46" s="76">
        <v>44</v>
      </c>
      <c r="K46" s="76"/>
      <c r="L46" s="76"/>
      <c r="M46" s="76" t="s">
        <v>375</v>
      </c>
      <c r="N46" s="216">
        <v>12.7</v>
      </c>
      <c r="O46" s="216">
        <v>12.7</v>
      </c>
      <c r="P46" s="216">
        <v>3847.8</v>
      </c>
      <c r="Q46" s="216">
        <v>3847.8</v>
      </c>
      <c r="R46" s="216">
        <v>0</v>
      </c>
      <c r="S46" s="216">
        <v>0.3</v>
      </c>
      <c r="T46" s="216">
        <v>1650.7</v>
      </c>
      <c r="U46" s="216">
        <v>1701.8</v>
      </c>
      <c r="V46" s="216">
        <v>0</v>
      </c>
      <c r="W46" s="216">
        <v>0</v>
      </c>
      <c r="X46" s="216">
        <v>0</v>
      </c>
      <c r="Y46" s="216">
        <v>0</v>
      </c>
      <c r="Z46" s="370">
        <f t="shared" si="0"/>
        <v>0</v>
      </c>
      <c r="AA46" s="370">
        <f t="shared" si="1"/>
        <v>2.3622047244094486</v>
      </c>
      <c r="AB46" s="370">
        <f t="shared" si="4"/>
        <v>42.899838868964082</v>
      </c>
      <c r="AC46" s="370">
        <f t="shared" si="5"/>
        <v>44.227870471438216</v>
      </c>
      <c r="AD46" s="370">
        <f t="shared" si="2"/>
        <v>0</v>
      </c>
      <c r="AE46" s="370">
        <f t="shared" si="3"/>
        <v>0</v>
      </c>
      <c r="AF46" s="370">
        <f t="shared" si="6"/>
        <v>0</v>
      </c>
      <c r="AG46" s="370">
        <f t="shared" si="7"/>
        <v>0</v>
      </c>
      <c r="AI46" s="562"/>
      <c r="AJ46" s="562"/>
    </row>
    <row r="47" spans="1:36" ht="15.75">
      <c r="A47" s="298">
        <v>36</v>
      </c>
      <c r="B47" s="57" t="s">
        <v>49</v>
      </c>
      <c r="C47" s="33"/>
      <c r="D47" s="33"/>
      <c r="E47" s="57"/>
      <c r="F47" s="33"/>
      <c r="G47" s="33"/>
      <c r="H47" s="33"/>
      <c r="I47" s="33"/>
      <c r="J47" s="33"/>
      <c r="K47" s="38"/>
      <c r="L47" s="38"/>
      <c r="M47" s="33"/>
      <c r="N47" s="218"/>
      <c r="O47" s="218"/>
      <c r="P47" s="218"/>
      <c r="Q47" s="218"/>
      <c r="R47" s="218"/>
      <c r="S47" s="218"/>
      <c r="T47" s="218"/>
      <c r="U47" s="218"/>
      <c r="V47" s="218"/>
      <c r="W47" s="218"/>
      <c r="X47" s="218"/>
      <c r="Y47" s="218"/>
      <c r="Z47" s="370"/>
      <c r="AA47" s="370"/>
      <c r="AB47" s="370"/>
      <c r="AC47" s="370"/>
      <c r="AD47" s="370"/>
      <c r="AE47" s="370"/>
      <c r="AF47" s="370"/>
      <c r="AG47" s="370"/>
    </row>
    <row r="48" spans="1:36" ht="78.75">
      <c r="A48" s="72">
        <v>37</v>
      </c>
      <c r="B48" s="77" t="s">
        <v>50</v>
      </c>
      <c r="C48" s="76"/>
      <c r="D48" s="76"/>
      <c r="E48" s="77" t="s">
        <v>338</v>
      </c>
      <c r="F48" s="76" t="s">
        <v>253</v>
      </c>
      <c r="G48" s="76">
        <v>30</v>
      </c>
      <c r="H48" s="76">
        <v>30</v>
      </c>
      <c r="I48" s="76">
        <v>100</v>
      </c>
      <c r="J48" s="76">
        <v>29.5</v>
      </c>
      <c r="K48" s="76"/>
      <c r="L48" s="76"/>
      <c r="M48" s="76" t="s">
        <v>375</v>
      </c>
      <c r="N48" s="371"/>
      <c r="O48" s="216">
        <v>21.85</v>
      </c>
      <c r="P48" s="371"/>
      <c r="Q48" s="216">
        <v>2191.85</v>
      </c>
      <c r="R48" s="371"/>
      <c r="S48" s="371"/>
      <c r="T48" s="371"/>
      <c r="U48" s="371"/>
      <c r="V48" s="371"/>
      <c r="W48" s="216">
        <v>21.85</v>
      </c>
      <c r="X48" s="371"/>
      <c r="Y48" s="216">
        <v>661.85</v>
      </c>
      <c r="Z48" s="370"/>
      <c r="AA48" s="370">
        <f t="shared" si="1"/>
        <v>0</v>
      </c>
      <c r="AB48" s="370"/>
      <c r="AC48" s="370">
        <f t="shared" si="5"/>
        <v>0</v>
      </c>
      <c r="AD48" s="370"/>
      <c r="AE48" s="370">
        <f t="shared" si="3"/>
        <v>100</v>
      </c>
      <c r="AF48" s="370"/>
      <c r="AG48" s="370">
        <f t="shared" si="7"/>
        <v>30.195953190227439</v>
      </c>
      <c r="AI48" s="562"/>
      <c r="AJ48" s="562"/>
    </row>
    <row r="49" spans="1:36" ht="15.75">
      <c r="A49" s="72">
        <v>38</v>
      </c>
      <c r="B49" s="77" t="s">
        <v>51</v>
      </c>
      <c r="C49" s="76" t="s">
        <v>375</v>
      </c>
      <c r="D49" s="76"/>
      <c r="E49" s="77"/>
      <c r="F49" s="76"/>
      <c r="G49" s="76"/>
      <c r="H49" s="76"/>
      <c r="I49" s="76"/>
      <c r="J49" s="76"/>
      <c r="K49" s="76"/>
      <c r="L49" s="76"/>
      <c r="M49" s="76" t="s">
        <v>375</v>
      </c>
      <c r="N49" s="216">
        <v>0</v>
      </c>
      <c r="O49" s="216">
        <v>0</v>
      </c>
      <c r="P49" s="216">
        <v>519.98009999999999</v>
      </c>
      <c r="Q49" s="216">
        <v>639.97509999999988</v>
      </c>
      <c r="R49" s="216">
        <v>0</v>
      </c>
      <c r="S49" s="216">
        <v>0</v>
      </c>
      <c r="T49" s="216">
        <v>377.39010000000002</v>
      </c>
      <c r="U49" s="216">
        <v>204.27509999999998</v>
      </c>
      <c r="V49" s="216">
        <v>0</v>
      </c>
      <c r="W49" s="216">
        <v>0</v>
      </c>
      <c r="X49" s="216">
        <v>153.15809999999999</v>
      </c>
      <c r="Y49" s="216">
        <v>156.4581</v>
      </c>
      <c r="Z49" s="370"/>
      <c r="AA49" s="370"/>
      <c r="AB49" s="370">
        <f t="shared" si="4"/>
        <v>72.577796727220914</v>
      </c>
      <c r="AC49" s="370">
        <f t="shared" si="5"/>
        <v>31.919226232395609</v>
      </c>
      <c r="AD49" s="370"/>
      <c r="AE49" s="370"/>
      <c r="AF49" s="370">
        <f t="shared" si="6"/>
        <v>29.454607974420561</v>
      </c>
      <c r="AG49" s="370">
        <f t="shared" si="7"/>
        <v>24.447529286686315</v>
      </c>
      <c r="AI49" s="562"/>
      <c r="AJ49" s="562"/>
    </row>
    <row r="50" spans="1:36" ht="31.5">
      <c r="A50" s="72">
        <v>39</v>
      </c>
      <c r="B50" s="77" t="s">
        <v>52</v>
      </c>
      <c r="C50" s="100"/>
      <c r="D50" s="100"/>
      <c r="E50" s="77" t="s">
        <v>1343</v>
      </c>
      <c r="F50" s="76" t="s">
        <v>300</v>
      </c>
      <c r="G50" s="76">
        <v>0</v>
      </c>
      <c r="H50" s="122"/>
      <c r="I50" s="60"/>
      <c r="J50" s="60"/>
      <c r="K50" s="102"/>
      <c r="L50" s="102"/>
      <c r="M50" s="76" t="s">
        <v>375</v>
      </c>
      <c r="N50" s="385"/>
      <c r="O50" s="385"/>
      <c r="P50" s="216">
        <f>15+128+8.8+5.5+11.95</f>
        <v>169.25</v>
      </c>
      <c r="Q50" s="216">
        <f>16+8.8+6.45+11.95</f>
        <v>43.2</v>
      </c>
      <c r="R50" s="385"/>
      <c r="S50" s="385"/>
      <c r="T50" s="216">
        <f>56+8.8+5.5</f>
        <v>70.3</v>
      </c>
      <c r="U50" s="216">
        <f>8.8+6.45</f>
        <v>15.25</v>
      </c>
      <c r="V50" s="385"/>
      <c r="W50" s="385"/>
      <c r="X50" s="216">
        <f>15+72+8.8+11.95</f>
        <v>107.75</v>
      </c>
      <c r="Y50" s="216">
        <f>16+8.8+11.95</f>
        <v>36.75</v>
      </c>
      <c r="Z50" s="370"/>
      <c r="AA50" s="370"/>
      <c r="AB50" s="370">
        <f t="shared" si="4"/>
        <v>41.536189069423926</v>
      </c>
      <c r="AC50" s="370">
        <f t="shared" si="5"/>
        <v>35.300925925925924</v>
      </c>
      <c r="AD50" s="370"/>
      <c r="AE50" s="370"/>
      <c r="AF50" s="370">
        <f t="shared" si="6"/>
        <v>63.663220088626296</v>
      </c>
      <c r="AG50" s="370">
        <f t="shared" si="7"/>
        <v>85.069444444444443</v>
      </c>
    </row>
    <row r="51" spans="1:36" ht="16.5">
      <c r="A51" s="72">
        <v>40</v>
      </c>
      <c r="B51" s="77" t="s">
        <v>53</v>
      </c>
      <c r="C51" s="149" t="s">
        <v>375</v>
      </c>
      <c r="D51" s="297"/>
      <c r="E51" s="71"/>
      <c r="F51" s="297"/>
      <c r="G51" s="70"/>
      <c r="H51" s="70"/>
      <c r="I51" s="70"/>
      <c r="J51" s="70"/>
      <c r="K51" s="297"/>
      <c r="L51" s="102"/>
      <c r="M51" s="76" t="s">
        <v>375</v>
      </c>
      <c r="N51" s="561"/>
      <c r="O51" s="561"/>
      <c r="P51" s="561"/>
      <c r="Q51" s="561"/>
      <c r="R51" s="561"/>
      <c r="S51" s="561"/>
      <c r="T51" s="561"/>
      <c r="U51" s="561"/>
      <c r="V51" s="561"/>
      <c r="W51" s="561"/>
      <c r="X51" s="561"/>
      <c r="Y51" s="561"/>
      <c r="Z51" s="370"/>
      <c r="AA51" s="370"/>
      <c r="AB51" s="370"/>
      <c r="AC51" s="370"/>
      <c r="AD51" s="370"/>
      <c r="AE51" s="370"/>
      <c r="AF51" s="370"/>
      <c r="AG51" s="370"/>
    </row>
    <row r="52" spans="1:36" ht="15.75">
      <c r="A52" s="72">
        <v>41</v>
      </c>
      <c r="B52" s="77" t="s">
        <v>54</v>
      </c>
      <c r="C52" s="76" t="s">
        <v>375</v>
      </c>
      <c r="D52" s="76"/>
      <c r="E52" s="77"/>
      <c r="F52" s="76"/>
      <c r="G52" s="76"/>
      <c r="H52" s="76"/>
      <c r="I52" s="76"/>
      <c r="J52" s="76"/>
      <c r="K52" s="76"/>
      <c r="L52" s="76"/>
      <c r="M52" s="76" t="s">
        <v>375</v>
      </c>
      <c r="N52" s="216">
        <v>8.407</v>
      </c>
      <c r="O52" s="216">
        <v>22.24</v>
      </c>
      <c r="P52" s="216">
        <v>572.78</v>
      </c>
      <c r="Q52" s="216">
        <v>691.36839999999995</v>
      </c>
      <c r="R52" s="216">
        <v>5.0220000000000002</v>
      </c>
      <c r="S52" s="216">
        <v>18.853000000000002</v>
      </c>
      <c r="T52" s="216">
        <v>473.68</v>
      </c>
      <c r="U52" s="216">
        <v>415.88200000000001</v>
      </c>
      <c r="V52" s="216">
        <v>0.67949999999999999</v>
      </c>
      <c r="W52" s="216">
        <v>0.67949999999999999</v>
      </c>
      <c r="X52" s="216">
        <v>17.8</v>
      </c>
      <c r="Y52" s="216">
        <v>187.35300000000001</v>
      </c>
      <c r="Z52" s="370">
        <f t="shared" si="0"/>
        <v>59.735934340430596</v>
      </c>
      <c r="AA52" s="370">
        <f t="shared" si="1"/>
        <v>84.770683453237424</v>
      </c>
      <c r="AB52" s="370">
        <f t="shared" si="4"/>
        <v>82.698418240860377</v>
      </c>
      <c r="AC52" s="370">
        <f t="shared" si="5"/>
        <v>60.153457982748428</v>
      </c>
      <c r="AD52" s="370">
        <f t="shared" si="2"/>
        <v>8.0825502557392657</v>
      </c>
      <c r="AE52" s="370">
        <f t="shared" si="3"/>
        <v>3.0553057553956835</v>
      </c>
      <c r="AF52" s="370">
        <f t="shared" si="6"/>
        <v>3.1076504067879469</v>
      </c>
      <c r="AG52" s="370">
        <f t="shared" si="7"/>
        <v>27.098866537724319</v>
      </c>
      <c r="AI52" s="562"/>
      <c r="AJ52" s="562"/>
    </row>
    <row r="53" spans="1:36" ht="15.75">
      <c r="A53" s="72">
        <v>42</v>
      </c>
      <c r="B53" s="77" t="s">
        <v>55</v>
      </c>
      <c r="C53" s="60"/>
      <c r="D53" s="60"/>
      <c r="E53" s="61"/>
      <c r="F53" s="60"/>
      <c r="G53" s="62"/>
      <c r="H53" s="62"/>
      <c r="I53" s="62"/>
      <c r="J53" s="62"/>
      <c r="K53" s="78"/>
      <c r="L53" s="76"/>
      <c r="M53" s="76" t="s">
        <v>375</v>
      </c>
      <c r="N53" s="216">
        <v>31</v>
      </c>
      <c r="O53" s="216">
        <v>36</v>
      </c>
      <c r="P53" s="216">
        <v>38695</v>
      </c>
      <c r="Q53" s="216">
        <v>38708</v>
      </c>
      <c r="R53" s="216">
        <v>10</v>
      </c>
      <c r="S53" s="216">
        <v>15</v>
      </c>
      <c r="T53" s="216">
        <v>14787</v>
      </c>
      <c r="U53" s="216">
        <v>14797</v>
      </c>
      <c r="V53" s="216">
        <v>21</v>
      </c>
      <c r="W53" s="216">
        <v>21</v>
      </c>
      <c r="X53" s="216">
        <v>22221</v>
      </c>
      <c r="Y53" s="216">
        <v>22227</v>
      </c>
      <c r="Z53" s="370">
        <f t="shared" si="0"/>
        <v>32.258064516129032</v>
      </c>
      <c r="AA53" s="370">
        <f t="shared" si="1"/>
        <v>41.666666666666671</v>
      </c>
      <c r="AB53" s="370">
        <f t="shared" si="4"/>
        <v>38.214239565835378</v>
      </c>
      <c r="AC53" s="370">
        <f t="shared" si="5"/>
        <v>38.227239847060041</v>
      </c>
      <c r="AD53" s="370">
        <f t="shared" si="2"/>
        <v>67.741935483870961</v>
      </c>
      <c r="AE53" s="370">
        <f t="shared" si="3"/>
        <v>58.333333333333336</v>
      </c>
      <c r="AF53" s="370">
        <f t="shared" si="6"/>
        <v>57.426024034112935</v>
      </c>
      <c r="AG53" s="370">
        <f t="shared" si="7"/>
        <v>57.422238296992866</v>
      </c>
      <c r="AI53" s="562"/>
      <c r="AJ53" s="562"/>
    </row>
    <row r="54" spans="1:36" ht="15.75">
      <c r="A54" s="72">
        <v>43</v>
      </c>
      <c r="B54" s="77" t="s">
        <v>56</v>
      </c>
      <c r="C54" s="149" t="s">
        <v>375</v>
      </c>
      <c r="D54" s="76"/>
      <c r="E54" s="77"/>
      <c r="F54" s="76"/>
      <c r="G54" s="78"/>
      <c r="H54" s="78"/>
      <c r="I54" s="78"/>
      <c r="J54" s="76"/>
      <c r="K54" s="76" t="s">
        <v>375</v>
      </c>
      <c r="L54" s="76"/>
      <c r="M54" s="76"/>
      <c r="N54" s="216">
        <v>4.702</v>
      </c>
      <c r="O54" s="216">
        <v>10</v>
      </c>
      <c r="P54" s="216">
        <v>273</v>
      </c>
      <c r="Q54" s="216">
        <v>272</v>
      </c>
      <c r="R54" s="216">
        <v>4.702</v>
      </c>
      <c r="S54" s="216">
        <v>10</v>
      </c>
      <c r="T54" s="216">
        <v>273</v>
      </c>
      <c r="U54" s="216">
        <v>272</v>
      </c>
      <c r="V54" s="216">
        <v>0</v>
      </c>
      <c r="W54" s="216">
        <v>0</v>
      </c>
      <c r="X54" s="216">
        <v>0</v>
      </c>
      <c r="Y54" s="216">
        <v>0</v>
      </c>
      <c r="Z54" s="370">
        <f t="shared" si="0"/>
        <v>100</v>
      </c>
      <c r="AA54" s="370">
        <f t="shared" si="1"/>
        <v>100</v>
      </c>
      <c r="AB54" s="370">
        <f t="shared" si="4"/>
        <v>100</v>
      </c>
      <c r="AC54" s="370">
        <f t="shared" si="5"/>
        <v>100</v>
      </c>
      <c r="AD54" s="370">
        <f t="shared" si="2"/>
        <v>0</v>
      </c>
      <c r="AE54" s="370">
        <f t="shared" si="3"/>
        <v>0</v>
      </c>
      <c r="AF54" s="370">
        <f t="shared" si="6"/>
        <v>0</v>
      </c>
      <c r="AG54" s="370">
        <f t="shared" si="7"/>
        <v>0</v>
      </c>
      <c r="AI54" s="562"/>
      <c r="AJ54" s="562"/>
    </row>
    <row r="55" spans="1:36" ht="78.75">
      <c r="A55" s="72">
        <v>44</v>
      </c>
      <c r="B55" s="77" t="s">
        <v>57</v>
      </c>
      <c r="C55" s="76"/>
      <c r="D55" s="76"/>
      <c r="E55" s="77" t="s">
        <v>390</v>
      </c>
      <c r="F55" s="76" t="s">
        <v>253</v>
      </c>
      <c r="G55" s="60"/>
      <c r="H55" s="60"/>
      <c r="I55" s="60"/>
      <c r="J55" s="60"/>
      <c r="K55" s="76"/>
      <c r="L55" s="76"/>
      <c r="M55" s="76" t="s">
        <v>375</v>
      </c>
      <c r="N55" s="372"/>
      <c r="O55" s="216">
        <v>108</v>
      </c>
      <c r="P55" s="372"/>
      <c r="Q55" s="216">
        <v>1185.5</v>
      </c>
      <c r="R55" s="372"/>
      <c r="S55" s="372"/>
      <c r="T55" s="372"/>
      <c r="U55" s="372"/>
      <c r="V55" s="372"/>
      <c r="W55" s="216">
        <v>108</v>
      </c>
      <c r="X55" s="372"/>
      <c r="Y55" s="216">
        <v>189.1</v>
      </c>
      <c r="Z55" s="370"/>
      <c r="AA55" s="370">
        <f t="shared" si="1"/>
        <v>0</v>
      </c>
      <c r="AB55" s="370"/>
      <c r="AC55" s="370">
        <f t="shared" si="5"/>
        <v>0</v>
      </c>
      <c r="AD55" s="370"/>
      <c r="AE55" s="370">
        <f t="shared" si="3"/>
        <v>100</v>
      </c>
      <c r="AF55" s="370"/>
      <c r="AG55" s="370">
        <f t="shared" si="7"/>
        <v>15.951075495571487</v>
      </c>
      <c r="AI55" s="562"/>
      <c r="AJ55" s="562"/>
    </row>
    <row r="56" spans="1:36" ht="15.75">
      <c r="A56" s="72">
        <v>45</v>
      </c>
      <c r="B56" s="77" t="s">
        <v>58</v>
      </c>
      <c r="C56" s="76" t="s">
        <v>375</v>
      </c>
      <c r="D56" s="76"/>
      <c r="E56" s="77"/>
      <c r="F56" s="76"/>
      <c r="G56" s="78"/>
      <c r="H56" s="78"/>
      <c r="I56" s="78"/>
      <c r="J56" s="78"/>
      <c r="K56" s="78"/>
      <c r="L56" s="72"/>
      <c r="M56" s="78" t="s">
        <v>375</v>
      </c>
      <c r="N56" s="373">
        <v>48.65</v>
      </c>
      <c r="O56" s="373">
        <v>53.68</v>
      </c>
      <c r="P56" s="373">
        <v>15388.27</v>
      </c>
      <c r="Q56" s="373">
        <v>19463.43</v>
      </c>
      <c r="R56" s="373">
        <v>18</v>
      </c>
      <c r="S56" s="373">
        <v>0</v>
      </c>
      <c r="T56" s="373">
        <v>14849.3</v>
      </c>
      <c r="U56" s="373">
        <v>18914.25</v>
      </c>
      <c r="V56" s="373">
        <v>1.98</v>
      </c>
      <c r="W56" s="373">
        <v>0</v>
      </c>
      <c r="X56" s="373">
        <f>P56-T56</f>
        <v>538.97000000000116</v>
      </c>
      <c r="Y56" s="373">
        <f>Q56-U56</f>
        <v>549.18000000000029</v>
      </c>
      <c r="Z56" s="370">
        <f t="shared" si="0"/>
        <v>36.998972250770812</v>
      </c>
      <c r="AA56" s="370">
        <f t="shared" si="1"/>
        <v>0</v>
      </c>
      <c r="AB56" s="370">
        <f t="shared" si="4"/>
        <v>96.497527012458178</v>
      </c>
      <c r="AC56" s="370">
        <f t="shared" si="5"/>
        <v>97.178400723818982</v>
      </c>
      <c r="AD56" s="370">
        <f t="shared" si="2"/>
        <v>4.0698869475847896</v>
      </c>
      <c r="AE56" s="370">
        <f t="shared" si="3"/>
        <v>0</v>
      </c>
      <c r="AF56" s="370">
        <f t="shared" si="6"/>
        <v>3.5024729875418168</v>
      </c>
      <c r="AG56" s="370">
        <f t="shared" si="7"/>
        <v>2.8215992761810238</v>
      </c>
      <c r="AI56" s="562"/>
      <c r="AJ56" s="562"/>
    </row>
    <row r="57" spans="1:36" ht="15.75">
      <c r="A57" s="72">
        <v>46</v>
      </c>
      <c r="B57" s="77" t="s">
        <v>59</v>
      </c>
      <c r="C57" s="76" t="s">
        <v>375</v>
      </c>
      <c r="D57" s="76"/>
      <c r="E57" s="77"/>
      <c r="F57" s="76"/>
      <c r="G57" s="78"/>
      <c r="H57" s="78"/>
      <c r="I57" s="78"/>
      <c r="J57" s="78"/>
      <c r="K57" s="78"/>
      <c r="L57" s="78"/>
      <c r="M57" s="78" t="s">
        <v>375</v>
      </c>
      <c r="N57" s="373">
        <v>37.200000000000003</v>
      </c>
      <c r="O57" s="216">
        <v>41.3</v>
      </c>
      <c r="P57" s="216">
        <v>1482.6</v>
      </c>
      <c r="Q57" s="216">
        <v>1436.62</v>
      </c>
      <c r="R57" s="216">
        <v>0</v>
      </c>
      <c r="S57" s="216">
        <v>0</v>
      </c>
      <c r="T57" s="216">
        <v>57.51</v>
      </c>
      <c r="U57" s="216">
        <v>62.91</v>
      </c>
      <c r="V57" s="216">
        <v>37.200000000000003</v>
      </c>
      <c r="W57" s="216">
        <v>41.3</v>
      </c>
      <c r="X57" s="216">
        <v>577.66</v>
      </c>
      <c r="Y57" s="216">
        <v>937.51</v>
      </c>
      <c r="Z57" s="370">
        <f t="shared" si="0"/>
        <v>0</v>
      </c>
      <c r="AA57" s="370">
        <f t="shared" si="1"/>
        <v>0</v>
      </c>
      <c r="AB57" s="370">
        <f t="shared" si="4"/>
        <v>3.8789963577498989</v>
      </c>
      <c r="AC57" s="370">
        <f t="shared" si="5"/>
        <v>4.3790285531316568</v>
      </c>
      <c r="AD57" s="370">
        <f t="shared" si="2"/>
        <v>100</v>
      </c>
      <c r="AE57" s="370">
        <f t="shared" si="3"/>
        <v>100</v>
      </c>
      <c r="AF57" s="370">
        <f t="shared" si="6"/>
        <v>38.962633211924995</v>
      </c>
      <c r="AG57" s="370">
        <f t="shared" si="7"/>
        <v>65.258036223914473</v>
      </c>
      <c r="AI57" s="562"/>
      <c r="AJ57" s="562"/>
    </row>
    <row r="58" spans="1:36" ht="15.75">
      <c r="A58" s="72">
        <v>47</v>
      </c>
      <c r="B58" s="77" t="s">
        <v>60</v>
      </c>
      <c r="C58" s="149" t="s">
        <v>375</v>
      </c>
      <c r="D58" s="76"/>
      <c r="E58" s="77"/>
      <c r="F58" s="76"/>
      <c r="G58" s="78"/>
      <c r="H58" s="78"/>
      <c r="I58" s="78"/>
      <c r="J58" s="78"/>
      <c r="K58" s="78"/>
      <c r="L58" s="78"/>
      <c r="M58" s="76" t="s">
        <v>375</v>
      </c>
      <c r="N58" s="216">
        <v>28</v>
      </c>
      <c r="O58" s="216">
        <v>28</v>
      </c>
      <c r="P58" s="216">
        <v>155.69999999999999</v>
      </c>
      <c r="Q58" s="216">
        <v>162.69999999999999</v>
      </c>
      <c r="R58" s="216">
        <v>0</v>
      </c>
      <c r="S58" s="216">
        <v>0</v>
      </c>
      <c r="T58" s="216">
        <v>132.1</v>
      </c>
      <c r="U58" s="216">
        <v>139.1</v>
      </c>
      <c r="V58" s="216">
        <v>28</v>
      </c>
      <c r="W58" s="216">
        <v>28</v>
      </c>
      <c r="X58" s="216">
        <v>23.6</v>
      </c>
      <c r="Y58" s="216">
        <v>23.6</v>
      </c>
      <c r="Z58" s="370">
        <f t="shared" si="0"/>
        <v>0</v>
      </c>
      <c r="AA58" s="370">
        <f t="shared" si="1"/>
        <v>0</v>
      </c>
      <c r="AB58" s="370">
        <f t="shared" si="4"/>
        <v>84.84264611432242</v>
      </c>
      <c r="AC58" s="370">
        <f t="shared" si="5"/>
        <v>85.494775660725267</v>
      </c>
      <c r="AD58" s="370">
        <f t="shared" si="2"/>
        <v>100</v>
      </c>
      <c r="AE58" s="370">
        <f t="shared" si="3"/>
        <v>100</v>
      </c>
      <c r="AF58" s="370">
        <f t="shared" si="6"/>
        <v>15.157353885677589</v>
      </c>
      <c r="AG58" s="370">
        <f t="shared" si="7"/>
        <v>14.505224339274742</v>
      </c>
      <c r="AI58" s="562"/>
      <c r="AJ58" s="562"/>
    </row>
    <row r="59" spans="1:36" ht="15.75">
      <c r="A59" s="76">
        <v>48</v>
      </c>
      <c r="B59" s="77" t="s">
        <v>61</v>
      </c>
      <c r="C59" s="208"/>
      <c r="D59" s="208"/>
      <c r="E59" s="244"/>
      <c r="F59" s="208"/>
      <c r="G59" s="60" t="s">
        <v>782</v>
      </c>
      <c r="H59" s="60" t="s">
        <v>782</v>
      </c>
      <c r="I59" s="60" t="s">
        <v>782</v>
      </c>
      <c r="J59" s="60" t="s">
        <v>782</v>
      </c>
      <c r="K59" s="60" t="s">
        <v>782</v>
      </c>
      <c r="L59" s="60" t="s">
        <v>782</v>
      </c>
      <c r="M59" s="60" t="s">
        <v>782</v>
      </c>
      <c r="N59" s="372" t="s">
        <v>782</v>
      </c>
      <c r="O59" s="372" t="s">
        <v>782</v>
      </c>
      <c r="P59" s="374">
        <v>379.3</v>
      </c>
      <c r="Q59" s="374">
        <v>379.3</v>
      </c>
      <c r="R59" s="372" t="s">
        <v>782</v>
      </c>
      <c r="S59" s="372" t="s">
        <v>782</v>
      </c>
      <c r="T59" s="374">
        <v>56</v>
      </c>
      <c r="U59" s="374">
        <v>56</v>
      </c>
      <c r="V59" s="372" t="s">
        <v>782</v>
      </c>
      <c r="W59" s="372" t="s">
        <v>782</v>
      </c>
      <c r="X59" s="374">
        <v>323</v>
      </c>
      <c r="Y59" s="374">
        <v>323</v>
      </c>
      <c r="Z59" s="370"/>
      <c r="AA59" s="370"/>
      <c r="AB59" s="370">
        <f t="shared" si="4"/>
        <v>14.764039019245978</v>
      </c>
      <c r="AC59" s="370">
        <f t="shared" si="5"/>
        <v>14.764039019245978</v>
      </c>
      <c r="AD59" s="370"/>
      <c r="AE59" s="370"/>
      <c r="AF59" s="370">
        <f t="shared" si="6"/>
        <v>85.156867914579479</v>
      </c>
      <c r="AG59" s="370">
        <f t="shared" si="7"/>
        <v>85.156867914579479</v>
      </c>
    </row>
    <row r="60" spans="1:36" ht="15.75">
      <c r="A60" s="72">
        <v>49</v>
      </c>
      <c r="B60" s="77" t="s">
        <v>62</v>
      </c>
      <c r="C60" s="149" t="s">
        <v>375</v>
      </c>
      <c r="D60" s="76"/>
      <c r="E60" s="77"/>
      <c r="F60" s="76"/>
      <c r="G60" s="78"/>
      <c r="H60" s="78"/>
      <c r="I60" s="78"/>
      <c r="J60" s="78"/>
      <c r="K60" s="78"/>
      <c r="L60" s="78"/>
      <c r="M60" s="78" t="s">
        <v>375</v>
      </c>
      <c r="N60" s="373">
        <v>130.9</v>
      </c>
      <c r="O60" s="373">
        <v>132.69999999999999</v>
      </c>
      <c r="P60" s="373">
        <v>93</v>
      </c>
      <c r="Q60" s="373">
        <v>148.6</v>
      </c>
      <c r="R60" s="373">
        <v>84.4</v>
      </c>
      <c r="S60" s="373">
        <v>82.7</v>
      </c>
      <c r="T60" s="373">
        <v>47.2</v>
      </c>
      <c r="U60" s="373">
        <v>85.3</v>
      </c>
      <c r="V60" s="373">
        <v>44.8</v>
      </c>
      <c r="W60" s="373">
        <v>44.2</v>
      </c>
      <c r="X60" s="373">
        <v>30.5</v>
      </c>
      <c r="Y60" s="373">
        <v>40.700000000000003</v>
      </c>
      <c r="Z60" s="370">
        <f t="shared" si="0"/>
        <v>64.476699770817419</v>
      </c>
      <c r="AA60" s="370">
        <f t="shared" si="1"/>
        <v>62.321024868123601</v>
      </c>
      <c r="AB60" s="370">
        <f t="shared" si="4"/>
        <v>50.752688172043015</v>
      </c>
      <c r="AC60" s="370">
        <f t="shared" si="5"/>
        <v>57.402422611036343</v>
      </c>
      <c r="AD60" s="370">
        <f t="shared" si="2"/>
        <v>34.224598930481278</v>
      </c>
      <c r="AE60" s="370">
        <f t="shared" si="3"/>
        <v>33.308214016578752</v>
      </c>
      <c r="AF60" s="370">
        <f t="shared" si="6"/>
        <v>32.795698924731184</v>
      </c>
      <c r="AG60" s="370">
        <f t="shared" si="7"/>
        <v>27.38896366083446</v>
      </c>
      <c r="AI60" s="562"/>
      <c r="AJ60" s="562"/>
    </row>
    <row r="61" spans="1:36" ht="63">
      <c r="A61" s="72">
        <v>50</v>
      </c>
      <c r="B61" s="77" t="s">
        <v>63</v>
      </c>
      <c r="C61" s="76"/>
      <c r="D61" s="76"/>
      <c r="E61" s="77" t="s">
        <v>302</v>
      </c>
      <c r="F61" s="76" t="s">
        <v>303</v>
      </c>
      <c r="G61" s="72" t="s">
        <v>557</v>
      </c>
      <c r="H61" s="78" t="s">
        <v>786</v>
      </c>
      <c r="I61" s="72"/>
      <c r="J61" s="336">
        <v>0.17</v>
      </c>
      <c r="K61" s="78"/>
      <c r="L61" s="78"/>
      <c r="M61" s="78" t="s">
        <v>375</v>
      </c>
      <c r="N61" s="371">
        <v>3227</v>
      </c>
      <c r="O61" s="371">
        <v>3237.6</v>
      </c>
      <c r="P61" s="373">
        <f>T61+X61</f>
        <v>1604.8419999999999</v>
      </c>
      <c r="Q61" s="373">
        <f>U61+Y61</f>
        <v>1827.8890000000001</v>
      </c>
      <c r="R61" s="375" t="s">
        <v>787</v>
      </c>
      <c r="S61" s="375" t="s">
        <v>787</v>
      </c>
      <c r="T61" s="373">
        <v>1112.271</v>
      </c>
      <c r="U61" s="373">
        <v>1301.5840000000001</v>
      </c>
      <c r="V61" s="375" t="s">
        <v>787</v>
      </c>
      <c r="W61" s="375" t="s">
        <v>787</v>
      </c>
      <c r="X61" s="373">
        <v>492.57099999999997</v>
      </c>
      <c r="Y61" s="373">
        <v>526.30499999999995</v>
      </c>
      <c r="Z61" s="370"/>
      <c r="AA61" s="370"/>
      <c r="AB61" s="371">
        <f t="shared" si="4"/>
        <v>69.307196596300443</v>
      </c>
      <c r="AC61" s="371">
        <f t="shared" si="5"/>
        <v>71.206949656133389</v>
      </c>
      <c r="AD61" s="370"/>
      <c r="AE61" s="370"/>
      <c r="AF61" s="370">
        <f t="shared" si="6"/>
        <v>30.692803403699553</v>
      </c>
      <c r="AG61" s="370">
        <f t="shared" si="7"/>
        <v>28.793050343866611</v>
      </c>
      <c r="AI61" s="562"/>
      <c r="AJ61" s="562"/>
    </row>
    <row r="62" spans="1:36" ht="63">
      <c r="A62" s="72">
        <v>51</v>
      </c>
      <c r="B62" s="77" t="s">
        <v>64</v>
      </c>
      <c r="C62" s="76"/>
      <c r="D62" s="76"/>
      <c r="E62" s="77" t="s">
        <v>465</v>
      </c>
      <c r="F62" s="76" t="s">
        <v>253</v>
      </c>
      <c r="G62" s="76" t="s">
        <v>464</v>
      </c>
      <c r="H62" s="76" t="s">
        <v>464</v>
      </c>
      <c r="I62" s="76">
        <v>0</v>
      </c>
      <c r="J62" s="76">
        <v>36.700000000000003</v>
      </c>
      <c r="K62" s="76"/>
      <c r="L62" s="76"/>
      <c r="M62" s="76" t="s">
        <v>375</v>
      </c>
      <c r="N62" s="216">
        <v>31.2</v>
      </c>
      <c r="O62" s="216">
        <v>31.2</v>
      </c>
      <c r="P62" s="216">
        <v>384.4</v>
      </c>
      <c r="Q62" s="216">
        <v>384.4</v>
      </c>
      <c r="R62" s="216">
        <v>0</v>
      </c>
      <c r="S62" s="216">
        <v>0</v>
      </c>
      <c r="T62" s="216">
        <v>141</v>
      </c>
      <c r="U62" s="216">
        <v>141</v>
      </c>
      <c r="V62" s="216">
        <v>17.600000000000001</v>
      </c>
      <c r="W62" s="216">
        <v>17.600000000000001</v>
      </c>
      <c r="X62" s="216">
        <v>153.5</v>
      </c>
      <c r="Y62" s="216">
        <v>153.5</v>
      </c>
      <c r="Z62" s="370">
        <f t="shared" si="0"/>
        <v>0</v>
      </c>
      <c r="AA62" s="370">
        <f t="shared" si="1"/>
        <v>0</v>
      </c>
      <c r="AB62" s="370">
        <f t="shared" si="4"/>
        <v>36.680541103017696</v>
      </c>
      <c r="AC62" s="370">
        <f t="shared" si="5"/>
        <v>36.680541103017696</v>
      </c>
      <c r="AD62" s="370">
        <f t="shared" si="2"/>
        <v>56.410256410256423</v>
      </c>
      <c r="AE62" s="370">
        <f t="shared" si="3"/>
        <v>56.410256410256423</v>
      </c>
      <c r="AF62" s="370">
        <f t="shared" si="6"/>
        <v>39.93236212278876</v>
      </c>
      <c r="AG62" s="370">
        <f t="shared" si="7"/>
        <v>39.93236212278876</v>
      </c>
      <c r="AI62" s="562"/>
      <c r="AJ62" s="562"/>
    </row>
    <row r="63" spans="1:36" ht="116.25" customHeight="1">
      <c r="A63" s="72">
        <v>52</v>
      </c>
      <c r="B63" s="77" t="s">
        <v>65</v>
      </c>
      <c r="C63" s="76"/>
      <c r="D63" s="76"/>
      <c r="E63" s="83" t="s">
        <v>1342</v>
      </c>
      <c r="F63" s="76" t="s">
        <v>253</v>
      </c>
      <c r="G63" s="78">
        <v>20</v>
      </c>
      <c r="H63" s="78">
        <v>20</v>
      </c>
      <c r="I63" s="78">
        <v>20</v>
      </c>
      <c r="J63" s="78">
        <v>20</v>
      </c>
      <c r="K63" s="78"/>
      <c r="L63" s="78"/>
      <c r="M63" s="78" t="s">
        <v>375</v>
      </c>
      <c r="N63" s="373">
        <v>4.069</v>
      </c>
      <c r="O63" s="373">
        <v>4.069</v>
      </c>
      <c r="P63" s="373">
        <v>85.376999999999995</v>
      </c>
      <c r="Q63" s="373">
        <v>85.376999999999995</v>
      </c>
      <c r="R63" s="373">
        <v>0.8</v>
      </c>
      <c r="S63" s="373">
        <v>0.8</v>
      </c>
      <c r="T63" s="373">
        <v>36.51</v>
      </c>
      <c r="U63" s="373">
        <v>36.51</v>
      </c>
      <c r="V63" s="373">
        <v>1.7</v>
      </c>
      <c r="W63" s="373">
        <v>1.7</v>
      </c>
      <c r="X63" s="373">
        <v>42.69</v>
      </c>
      <c r="Y63" s="373">
        <v>42.69</v>
      </c>
      <c r="Z63" s="370">
        <f t="shared" si="0"/>
        <v>19.660850331776849</v>
      </c>
      <c r="AA63" s="370">
        <f t="shared" si="1"/>
        <v>19.660850331776849</v>
      </c>
      <c r="AB63" s="370">
        <f t="shared" si="4"/>
        <v>42.763273481148318</v>
      </c>
      <c r="AC63" s="370">
        <f t="shared" si="5"/>
        <v>42.763273481148318</v>
      </c>
      <c r="AD63" s="370">
        <f t="shared" si="2"/>
        <v>41.779306955025802</v>
      </c>
      <c r="AE63" s="370">
        <f t="shared" si="3"/>
        <v>41.779306955025802</v>
      </c>
      <c r="AF63" s="370">
        <f t="shared" si="6"/>
        <v>50.001756913454443</v>
      </c>
      <c r="AG63" s="370">
        <f t="shared" si="7"/>
        <v>50.001756913454443</v>
      </c>
      <c r="AI63" s="562"/>
      <c r="AJ63" s="562"/>
    </row>
    <row r="64" spans="1:36" ht="31.5">
      <c r="A64" s="72">
        <v>53</v>
      </c>
      <c r="B64" s="77" t="s">
        <v>66</v>
      </c>
      <c r="C64" s="530" t="s">
        <v>375</v>
      </c>
      <c r="D64" s="530"/>
      <c r="E64" s="77"/>
      <c r="F64" s="530"/>
      <c r="G64" s="78"/>
      <c r="H64" s="78"/>
      <c r="I64" s="78"/>
      <c r="J64" s="78"/>
      <c r="K64" s="78"/>
      <c r="L64" s="78"/>
      <c r="M64" s="78" t="s">
        <v>375</v>
      </c>
      <c r="N64" s="536">
        <v>31</v>
      </c>
      <c r="O64" s="536">
        <v>31</v>
      </c>
      <c r="P64" s="536">
        <v>10770</v>
      </c>
      <c r="Q64" s="536">
        <v>12597</v>
      </c>
      <c r="R64" s="536">
        <v>23</v>
      </c>
      <c r="S64" s="536">
        <v>25</v>
      </c>
      <c r="T64" s="536">
        <v>8083</v>
      </c>
      <c r="U64" s="536">
        <v>9874</v>
      </c>
      <c r="V64" s="536">
        <v>10</v>
      </c>
      <c r="W64" s="536">
        <v>12</v>
      </c>
      <c r="X64" s="536">
        <v>2296</v>
      </c>
      <c r="Y64" s="536">
        <v>2373</v>
      </c>
      <c r="Z64" s="370"/>
      <c r="AA64" s="370"/>
      <c r="AB64" s="370"/>
      <c r="AC64" s="370"/>
      <c r="AD64" s="370"/>
      <c r="AE64" s="370"/>
      <c r="AF64" s="370"/>
      <c r="AG64" s="370"/>
      <c r="AH64" s="535" t="s">
        <v>1470</v>
      </c>
    </row>
    <row r="65" spans="1:36" ht="63">
      <c r="A65" s="72">
        <v>54</v>
      </c>
      <c r="B65" s="77" t="s">
        <v>67</v>
      </c>
      <c r="C65" s="76"/>
      <c r="D65" s="76"/>
      <c r="E65" s="77" t="s">
        <v>850</v>
      </c>
      <c r="F65" s="76" t="s">
        <v>253</v>
      </c>
      <c r="G65" s="72">
        <v>60</v>
      </c>
      <c r="H65" s="72">
        <v>60</v>
      </c>
      <c r="I65" s="72">
        <v>100</v>
      </c>
      <c r="J65" s="72">
        <v>56.24</v>
      </c>
      <c r="K65" s="72"/>
      <c r="L65" s="72"/>
      <c r="M65" s="72" t="s">
        <v>375</v>
      </c>
      <c r="N65" s="376">
        <v>12.048999999999999</v>
      </c>
      <c r="O65" s="376">
        <v>13.05</v>
      </c>
      <c r="P65" s="376">
        <v>197.38</v>
      </c>
      <c r="Q65" s="376">
        <v>203.17</v>
      </c>
      <c r="R65" s="376">
        <v>12.048999999999999</v>
      </c>
      <c r="S65" s="376">
        <v>13.05</v>
      </c>
      <c r="T65" s="376">
        <v>86.89</v>
      </c>
      <c r="U65" s="376">
        <v>93.41</v>
      </c>
      <c r="V65" s="376">
        <v>0</v>
      </c>
      <c r="W65" s="376">
        <v>0</v>
      </c>
      <c r="X65" s="376">
        <v>107.49</v>
      </c>
      <c r="Y65" s="376">
        <v>109.76</v>
      </c>
      <c r="Z65" s="370">
        <f t="shared" si="0"/>
        <v>100</v>
      </c>
      <c r="AA65" s="370">
        <f t="shared" si="1"/>
        <v>100</v>
      </c>
      <c r="AB65" s="370">
        <f t="shared" si="4"/>
        <v>44.021684061201746</v>
      </c>
      <c r="AC65" s="370">
        <f t="shared" si="5"/>
        <v>45.976276025003692</v>
      </c>
      <c r="AD65" s="370">
        <f t="shared" si="2"/>
        <v>0</v>
      </c>
      <c r="AE65" s="370">
        <f t="shared" si="3"/>
        <v>0</v>
      </c>
      <c r="AF65" s="370">
        <f t="shared" si="6"/>
        <v>54.4584051069004</v>
      </c>
      <c r="AG65" s="370">
        <f t="shared" si="7"/>
        <v>54.023723974996315</v>
      </c>
      <c r="AI65" s="562"/>
      <c r="AJ65" s="562"/>
    </row>
    <row r="66" spans="1:36" ht="78.75">
      <c r="A66" s="72">
        <v>55</v>
      </c>
      <c r="B66" s="77" t="s">
        <v>68</v>
      </c>
      <c r="C66" s="76"/>
      <c r="D66" s="76"/>
      <c r="E66" s="77" t="s">
        <v>763</v>
      </c>
      <c r="F66" s="76" t="s">
        <v>253</v>
      </c>
      <c r="G66" s="72" t="s">
        <v>764</v>
      </c>
      <c r="H66" s="72" t="s">
        <v>764</v>
      </c>
      <c r="I66" s="78">
        <v>95.4</v>
      </c>
      <c r="J66" s="78">
        <v>99.9</v>
      </c>
      <c r="K66" s="60"/>
      <c r="L66" s="60"/>
      <c r="M66" s="60"/>
      <c r="N66" s="216">
        <v>54.6</v>
      </c>
      <c r="O66" s="216">
        <v>54.6</v>
      </c>
      <c r="P66" s="216">
        <v>1607.1</v>
      </c>
      <c r="Q66" s="216">
        <v>1607.1</v>
      </c>
      <c r="R66" s="216">
        <v>41.8</v>
      </c>
      <c r="S66" s="216">
        <v>41.8</v>
      </c>
      <c r="T66" s="216">
        <v>453.2</v>
      </c>
      <c r="U66" s="216">
        <v>453.2</v>
      </c>
      <c r="V66" s="216">
        <v>10.199999999999999</v>
      </c>
      <c r="W66" s="216">
        <v>10.199999999999999</v>
      </c>
      <c r="X66" s="216">
        <v>1153.2</v>
      </c>
      <c r="Y66" s="216">
        <v>1153.2</v>
      </c>
      <c r="Z66" s="370">
        <f t="shared" si="0"/>
        <v>76.556776556776555</v>
      </c>
      <c r="AA66" s="370">
        <f t="shared" si="1"/>
        <v>76.556776556776555</v>
      </c>
      <c r="AB66" s="370">
        <f t="shared" si="4"/>
        <v>28.199863107460644</v>
      </c>
      <c r="AC66" s="370">
        <f t="shared" si="5"/>
        <v>28.199863107460644</v>
      </c>
      <c r="AD66" s="370">
        <f t="shared" si="2"/>
        <v>18.681318681318679</v>
      </c>
      <c r="AE66" s="370">
        <f t="shared" si="3"/>
        <v>18.681318681318679</v>
      </c>
      <c r="AF66" s="370">
        <f t="shared" si="6"/>
        <v>71.756580175471356</v>
      </c>
      <c r="AG66" s="370">
        <f t="shared" si="7"/>
        <v>71.756580175471356</v>
      </c>
      <c r="AI66" s="562"/>
      <c r="AJ66" s="562"/>
    </row>
    <row r="67" spans="1:36" s="381" customFormat="1" ht="15.75">
      <c r="A67" s="72">
        <v>56</v>
      </c>
      <c r="B67" s="77" t="s">
        <v>69</v>
      </c>
      <c r="C67" s="72"/>
      <c r="D67" s="72" t="s">
        <v>375</v>
      </c>
      <c r="E67" s="83"/>
      <c r="F67" s="72"/>
      <c r="G67" s="72"/>
      <c r="H67" s="72"/>
      <c r="I67" s="72"/>
      <c r="J67" s="72"/>
      <c r="K67" s="72"/>
      <c r="L67" s="72"/>
      <c r="M67" s="78" t="s">
        <v>375</v>
      </c>
      <c r="N67" s="376">
        <v>166.5</v>
      </c>
      <c r="O67" s="376">
        <v>166.5</v>
      </c>
      <c r="P67" s="376">
        <v>595.5</v>
      </c>
      <c r="Q67" s="376">
        <v>596.29999999999995</v>
      </c>
      <c r="R67" s="376">
        <v>0</v>
      </c>
      <c r="S67" s="376">
        <v>0</v>
      </c>
      <c r="T67" s="376">
        <v>104</v>
      </c>
      <c r="U67" s="376">
        <v>104</v>
      </c>
      <c r="V67" s="376">
        <v>166.5</v>
      </c>
      <c r="W67" s="376">
        <v>166.5</v>
      </c>
      <c r="X67" s="376">
        <v>417</v>
      </c>
      <c r="Y67" s="376">
        <v>417</v>
      </c>
      <c r="Z67" s="370">
        <f t="shared" si="0"/>
        <v>0</v>
      </c>
      <c r="AA67" s="370">
        <f t="shared" si="1"/>
        <v>0</v>
      </c>
      <c r="AB67" s="370">
        <f t="shared" si="4"/>
        <v>17.464315701091522</v>
      </c>
      <c r="AC67" s="370">
        <f t="shared" si="5"/>
        <v>17.440885460338755</v>
      </c>
      <c r="AD67" s="370">
        <f t="shared" si="2"/>
        <v>100</v>
      </c>
      <c r="AE67" s="370">
        <f t="shared" si="3"/>
        <v>100</v>
      </c>
      <c r="AF67" s="370">
        <f t="shared" si="6"/>
        <v>70.025188916876573</v>
      </c>
      <c r="AG67" s="370">
        <f t="shared" si="7"/>
        <v>69.931242663089051</v>
      </c>
      <c r="AI67" s="562"/>
      <c r="AJ67" s="562"/>
    </row>
    <row r="68" spans="1:36" ht="78.75">
      <c r="A68" s="72">
        <v>57</v>
      </c>
      <c r="B68" s="77" t="s">
        <v>70</v>
      </c>
      <c r="C68" s="76"/>
      <c r="D68" s="76"/>
      <c r="E68" s="354" t="s">
        <v>575</v>
      </c>
      <c r="F68" s="367" t="s">
        <v>253</v>
      </c>
      <c r="G68" s="231" t="s">
        <v>574</v>
      </c>
      <c r="H68" s="231" t="s">
        <v>574</v>
      </c>
      <c r="I68" s="368">
        <v>0.27</v>
      </c>
      <c r="J68" s="336">
        <v>0.19</v>
      </c>
      <c r="K68" s="78"/>
      <c r="L68" s="78"/>
      <c r="M68" s="72" t="s">
        <v>375</v>
      </c>
      <c r="N68" s="373">
        <v>7</v>
      </c>
      <c r="O68" s="373">
        <v>88</v>
      </c>
      <c r="P68" s="373">
        <v>184</v>
      </c>
      <c r="Q68" s="373">
        <v>903</v>
      </c>
      <c r="R68" s="373">
        <v>7</v>
      </c>
      <c r="S68" s="373">
        <v>24</v>
      </c>
      <c r="T68" s="373">
        <v>118</v>
      </c>
      <c r="U68" s="373">
        <v>170</v>
      </c>
      <c r="V68" s="373">
        <v>0</v>
      </c>
      <c r="W68" s="373">
        <v>0</v>
      </c>
      <c r="X68" s="373">
        <v>52</v>
      </c>
      <c r="Y68" s="373">
        <v>68</v>
      </c>
      <c r="Z68" s="370">
        <f t="shared" si="0"/>
        <v>100</v>
      </c>
      <c r="AA68" s="370">
        <f t="shared" si="1"/>
        <v>27.27272727272727</v>
      </c>
      <c r="AB68" s="370">
        <f t="shared" si="4"/>
        <v>64.130434782608688</v>
      </c>
      <c r="AC68" s="370">
        <f t="shared" si="5"/>
        <v>18.826135105204873</v>
      </c>
      <c r="AD68" s="370">
        <f t="shared" si="2"/>
        <v>0</v>
      </c>
      <c r="AE68" s="370">
        <f t="shared" si="3"/>
        <v>0</v>
      </c>
      <c r="AF68" s="370">
        <f t="shared" si="6"/>
        <v>28.260869565217391</v>
      </c>
      <c r="AG68" s="370">
        <f t="shared" si="7"/>
        <v>7.5304540420819492</v>
      </c>
      <c r="AI68" s="562"/>
      <c r="AJ68" s="562"/>
    </row>
    <row r="69" spans="1:36" ht="94.5">
      <c r="A69" s="72">
        <v>58</v>
      </c>
      <c r="B69" s="77" t="s">
        <v>71</v>
      </c>
      <c r="C69" s="76"/>
      <c r="D69" s="76"/>
      <c r="E69" s="77" t="s">
        <v>480</v>
      </c>
      <c r="F69" s="76" t="s">
        <v>253</v>
      </c>
      <c r="G69" s="76" t="s">
        <v>865</v>
      </c>
      <c r="H69" s="76" t="s">
        <v>862</v>
      </c>
      <c r="I69" s="76" t="s">
        <v>293</v>
      </c>
      <c r="J69" s="76" t="s">
        <v>481</v>
      </c>
      <c r="K69" s="76"/>
      <c r="L69" s="76"/>
      <c r="M69" s="72" t="s">
        <v>375</v>
      </c>
      <c r="N69" s="372" t="s">
        <v>293</v>
      </c>
      <c r="O69" s="372" t="s">
        <v>293</v>
      </c>
      <c r="P69" s="216">
        <v>375.267</v>
      </c>
      <c r="Q69" s="216">
        <v>415.30599999999998</v>
      </c>
      <c r="R69" s="372" t="s">
        <v>293</v>
      </c>
      <c r="S69" s="372" t="s">
        <v>293</v>
      </c>
      <c r="T69" s="216">
        <v>65.394000000000005</v>
      </c>
      <c r="U69" s="216">
        <v>94.515000000000001</v>
      </c>
      <c r="V69" s="372" t="s">
        <v>293</v>
      </c>
      <c r="W69" s="372" t="s">
        <v>293</v>
      </c>
      <c r="X69" s="216">
        <v>48.136000000000003</v>
      </c>
      <c r="Y69" s="216">
        <v>56.811</v>
      </c>
      <c r="Z69" s="370"/>
      <c r="AA69" s="370"/>
      <c r="AB69" s="370">
        <f t="shared" si="4"/>
        <v>17.425992693202442</v>
      </c>
      <c r="AC69" s="370">
        <f t="shared" si="5"/>
        <v>22.757918257862876</v>
      </c>
      <c r="AD69" s="370"/>
      <c r="AE69" s="370"/>
      <c r="AF69" s="370">
        <f t="shared" si="6"/>
        <v>12.827133747438491</v>
      </c>
      <c r="AG69" s="370">
        <f t="shared" si="7"/>
        <v>13.679311158519262</v>
      </c>
    </row>
    <row r="70" spans="1:36" ht="15.75">
      <c r="A70" s="54">
        <v>59</v>
      </c>
      <c r="B70" s="61" t="s">
        <v>72</v>
      </c>
      <c r="C70" s="60"/>
      <c r="D70" s="60"/>
      <c r="E70" s="61"/>
      <c r="F70" s="60"/>
      <c r="G70" s="62"/>
      <c r="H70" s="62"/>
      <c r="I70" s="62"/>
      <c r="J70" s="62"/>
      <c r="K70" s="62"/>
      <c r="L70" s="62"/>
      <c r="M70" s="62"/>
      <c r="N70" s="371"/>
      <c r="O70" s="372"/>
      <c r="P70" s="372"/>
      <c r="Q70" s="372"/>
      <c r="R70" s="372"/>
      <c r="S70" s="372"/>
      <c r="T70" s="372"/>
      <c r="U70" s="372"/>
      <c r="V70" s="372"/>
      <c r="W70" s="372"/>
      <c r="X70" s="372"/>
      <c r="Y70" s="372"/>
      <c r="Z70" s="370"/>
      <c r="AA70" s="370"/>
      <c r="AB70" s="370"/>
      <c r="AC70" s="370"/>
      <c r="AD70" s="370"/>
      <c r="AE70" s="370"/>
      <c r="AF70" s="370"/>
      <c r="AG70" s="370"/>
    </row>
    <row r="71" spans="1:36" ht="15.75">
      <c r="A71" s="72">
        <v>60</v>
      </c>
      <c r="B71" s="77" t="s">
        <v>73</v>
      </c>
      <c r="C71" s="76" t="s">
        <v>375</v>
      </c>
      <c r="D71" s="76"/>
      <c r="E71" s="77"/>
      <c r="F71" s="76"/>
      <c r="G71" s="76"/>
      <c r="H71" s="76"/>
      <c r="I71" s="76"/>
      <c r="J71" s="76"/>
      <c r="K71" s="76"/>
      <c r="L71" s="76"/>
      <c r="M71" s="76" t="s">
        <v>375</v>
      </c>
      <c r="N71" s="216">
        <v>99.947999999999993</v>
      </c>
      <c r="O71" s="216">
        <v>108.53870000000001</v>
      </c>
      <c r="P71" s="216">
        <v>145</v>
      </c>
      <c r="Q71" s="216">
        <v>145</v>
      </c>
      <c r="R71" s="216">
        <v>99.947999999999993</v>
      </c>
      <c r="S71" s="216">
        <v>43.4</v>
      </c>
      <c r="T71" s="216">
        <v>129.69999999999999</v>
      </c>
      <c r="U71" s="216">
        <v>145</v>
      </c>
      <c r="V71" s="216">
        <v>0</v>
      </c>
      <c r="W71" s="216">
        <v>65.14</v>
      </c>
      <c r="X71" s="216">
        <v>15.3</v>
      </c>
      <c r="Y71" s="216">
        <v>0</v>
      </c>
      <c r="Z71" s="370">
        <f t="shared" si="0"/>
        <v>100</v>
      </c>
      <c r="AA71" s="370">
        <f t="shared" si="1"/>
        <v>39.985737805962295</v>
      </c>
      <c r="AB71" s="370">
        <f t="shared" si="4"/>
        <v>89.448275862068954</v>
      </c>
      <c r="AC71" s="370">
        <f t="shared" si="5"/>
        <v>100</v>
      </c>
      <c r="AD71" s="370">
        <f t="shared" si="2"/>
        <v>0</v>
      </c>
      <c r="AE71" s="370">
        <f t="shared" si="3"/>
        <v>60.015459923511152</v>
      </c>
      <c r="AF71" s="370">
        <f t="shared" si="6"/>
        <v>10.551724137931034</v>
      </c>
      <c r="AG71" s="370">
        <f t="shared" si="7"/>
        <v>0</v>
      </c>
      <c r="AI71" s="562"/>
      <c r="AJ71" s="562"/>
    </row>
    <row r="72" spans="1:36" ht="78.75">
      <c r="A72" s="72">
        <v>61</v>
      </c>
      <c r="B72" s="77" t="s">
        <v>74</v>
      </c>
      <c r="C72" s="76"/>
      <c r="D72" s="76"/>
      <c r="E72" s="77" t="s">
        <v>874</v>
      </c>
      <c r="F72" s="76" t="s">
        <v>253</v>
      </c>
      <c r="G72" s="76" t="s">
        <v>873</v>
      </c>
      <c r="H72" s="76" t="s">
        <v>873</v>
      </c>
      <c r="I72" s="76" t="s">
        <v>525</v>
      </c>
      <c r="J72" s="76">
        <v>73.7</v>
      </c>
      <c r="K72" s="76"/>
      <c r="L72" s="76"/>
      <c r="M72" s="76" t="s">
        <v>375</v>
      </c>
      <c r="N72" s="372" t="s">
        <v>525</v>
      </c>
      <c r="O72" s="372" t="s">
        <v>525</v>
      </c>
      <c r="P72" s="372" t="s">
        <v>525</v>
      </c>
      <c r="Q72" s="216">
        <v>124.7</v>
      </c>
      <c r="R72" s="372" t="s">
        <v>525</v>
      </c>
      <c r="S72" s="372" t="s">
        <v>525</v>
      </c>
      <c r="T72" s="372" t="s">
        <v>525</v>
      </c>
      <c r="U72" s="216">
        <v>91.9</v>
      </c>
      <c r="V72" s="372" t="s">
        <v>525</v>
      </c>
      <c r="W72" s="372" t="s">
        <v>525</v>
      </c>
      <c r="X72" s="372" t="s">
        <v>525</v>
      </c>
      <c r="Y72" s="372" t="s">
        <v>525</v>
      </c>
      <c r="Z72" s="370"/>
      <c r="AA72" s="370"/>
      <c r="AB72" s="370"/>
      <c r="AC72" s="370">
        <f t="shared" si="5"/>
        <v>73.696872493985566</v>
      </c>
      <c r="AD72" s="370"/>
      <c r="AE72" s="370"/>
      <c r="AF72" s="370"/>
      <c r="AG72" s="370"/>
    </row>
    <row r="73" spans="1:36" ht="15.75">
      <c r="A73" s="72">
        <v>62</v>
      </c>
      <c r="B73" s="77" t="s">
        <v>75</v>
      </c>
      <c r="C73" s="76" t="s">
        <v>375</v>
      </c>
      <c r="D73" s="76"/>
      <c r="E73" s="77"/>
      <c r="F73" s="76"/>
      <c r="G73" s="76"/>
      <c r="H73" s="76"/>
      <c r="I73" s="76"/>
      <c r="J73" s="76"/>
      <c r="K73" s="76"/>
      <c r="L73" s="76"/>
      <c r="M73" s="76" t="s">
        <v>375</v>
      </c>
      <c r="N73" s="216">
        <v>1.9319999999999999</v>
      </c>
      <c r="O73" s="216">
        <v>13.172000000000001</v>
      </c>
      <c r="P73" s="216">
        <v>9.56</v>
      </c>
      <c r="Q73" s="216">
        <v>9</v>
      </c>
      <c r="R73" s="216">
        <v>1.9319999999999999</v>
      </c>
      <c r="S73" s="216">
        <v>13.172000000000001</v>
      </c>
      <c r="T73" s="216">
        <v>9.56</v>
      </c>
      <c r="U73" s="216">
        <v>9</v>
      </c>
      <c r="V73" s="216">
        <v>0</v>
      </c>
      <c r="W73" s="216">
        <v>0</v>
      </c>
      <c r="X73" s="216">
        <v>0</v>
      </c>
      <c r="Y73" s="216">
        <v>0</v>
      </c>
      <c r="Z73" s="370">
        <f t="shared" si="0"/>
        <v>100</v>
      </c>
      <c r="AA73" s="370">
        <f t="shared" si="1"/>
        <v>100</v>
      </c>
      <c r="AB73" s="370">
        <f t="shared" si="4"/>
        <v>100</v>
      </c>
      <c r="AC73" s="370">
        <f t="shared" si="5"/>
        <v>100</v>
      </c>
      <c r="AD73" s="370">
        <f t="shared" si="2"/>
        <v>0</v>
      </c>
      <c r="AE73" s="370">
        <f t="shared" si="3"/>
        <v>0</v>
      </c>
      <c r="AF73" s="370">
        <f t="shared" si="6"/>
        <v>0</v>
      </c>
      <c r="AG73" s="370">
        <f t="shared" si="7"/>
        <v>0</v>
      </c>
      <c r="AI73" s="562"/>
      <c r="AJ73" s="562"/>
    </row>
    <row r="74" spans="1:36" ht="15.75">
      <c r="A74" s="72">
        <v>63</v>
      </c>
      <c r="B74" s="77" t="s">
        <v>76</v>
      </c>
      <c r="C74" s="76" t="s">
        <v>375</v>
      </c>
      <c r="D74" s="76"/>
      <c r="E74" s="77"/>
      <c r="F74" s="76"/>
      <c r="G74" s="76"/>
      <c r="H74" s="76"/>
      <c r="I74" s="76"/>
      <c r="J74" s="76"/>
      <c r="K74" s="76"/>
      <c r="L74" s="76"/>
      <c r="M74" s="76" t="s">
        <v>375</v>
      </c>
      <c r="N74" s="372"/>
      <c r="O74" s="216">
        <v>290</v>
      </c>
      <c r="P74" s="372"/>
      <c r="Q74" s="372"/>
      <c r="R74" s="372"/>
      <c r="S74" s="216">
        <v>188</v>
      </c>
      <c r="T74" s="372"/>
      <c r="U74" s="372"/>
      <c r="V74" s="372"/>
      <c r="W74" s="372"/>
      <c r="X74" s="372"/>
      <c r="Y74" s="372"/>
      <c r="Z74" s="370"/>
      <c r="AA74" s="370">
        <f t="shared" si="1"/>
        <v>64.827586206896541</v>
      </c>
      <c r="AB74" s="370"/>
      <c r="AC74" s="370"/>
      <c r="AD74" s="370"/>
      <c r="AE74" s="370">
        <f t="shared" si="3"/>
        <v>0</v>
      </c>
      <c r="AF74" s="370"/>
      <c r="AG74" s="370"/>
      <c r="AI74" s="562"/>
      <c r="AJ74" s="562"/>
    </row>
    <row r="75" spans="1:36" ht="15.75">
      <c r="A75" s="72">
        <v>64</v>
      </c>
      <c r="B75" s="77" t="s">
        <v>77</v>
      </c>
      <c r="C75" s="60"/>
      <c r="D75" s="60"/>
      <c r="E75" s="61"/>
      <c r="F75" s="60"/>
      <c r="G75" s="60"/>
      <c r="H75" s="60"/>
      <c r="I75" s="60"/>
      <c r="J75" s="60"/>
      <c r="K75" s="76"/>
      <c r="L75" s="76"/>
      <c r="M75" s="76" t="s">
        <v>375</v>
      </c>
      <c r="N75" s="376">
        <v>119</v>
      </c>
      <c r="O75" s="376">
        <v>147</v>
      </c>
      <c r="P75" s="376">
        <v>267</v>
      </c>
      <c r="Q75" s="376">
        <v>267</v>
      </c>
      <c r="R75" s="376">
        <v>0</v>
      </c>
      <c r="S75" s="376">
        <v>0</v>
      </c>
      <c r="T75" s="376">
        <v>106.8</v>
      </c>
      <c r="U75" s="376">
        <v>106.8</v>
      </c>
      <c r="V75" s="216">
        <v>0</v>
      </c>
      <c r="W75" s="216">
        <v>0</v>
      </c>
      <c r="X75" s="216">
        <v>160.19999999999999</v>
      </c>
      <c r="Y75" s="216">
        <v>160.19999999999999</v>
      </c>
      <c r="Z75" s="370">
        <f t="shared" si="0"/>
        <v>0</v>
      </c>
      <c r="AA75" s="370">
        <f t="shared" si="1"/>
        <v>0</v>
      </c>
      <c r="AB75" s="370">
        <f t="shared" si="4"/>
        <v>40</v>
      </c>
      <c r="AC75" s="370">
        <f t="shared" si="5"/>
        <v>40</v>
      </c>
      <c r="AD75" s="370">
        <f t="shared" si="2"/>
        <v>0</v>
      </c>
      <c r="AE75" s="370">
        <f t="shared" si="3"/>
        <v>0</v>
      </c>
      <c r="AF75" s="370">
        <f t="shared" si="6"/>
        <v>60</v>
      </c>
      <c r="AG75" s="370">
        <f t="shared" si="7"/>
        <v>60</v>
      </c>
      <c r="AI75" s="562"/>
      <c r="AJ75" s="562"/>
    </row>
    <row r="76" spans="1:36" ht="15.75">
      <c r="A76" s="298">
        <v>65</v>
      </c>
      <c r="B76" s="57" t="s">
        <v>78</v>
      </c>
      <c r="C76" s="33"/>
      <c r="D76" s="33"/>
      <c r="E76" s="57"/>
      <c r="F76" s="33"/>
      <c r="G76" s="38"/>
      <c r="H76" s="38"/>
      <c r="I76" s="38"/>
      <c r="J76" s="38"/>
      <c r="K76" s="38"/>
      <c r="L76" s="38"/>
      <c r="M76" s="38"/>
      <c r="N76" s="369"/>
      <c r="O76" s="369"/>
      <c r="P76" s="369"/>
      <c r="Q76" s="369"/>
      <c r="R76" s="369"/>
      <c r="S76" s="369"/>
      <c r="T76" s="369"/>
      <c r="U76" s="369"/>
      <c r="V76" s="369"/>
      <c r="W76" s="369"/>
      <c r="X76" s="369"/>
      <c r="Y76" s="369"/>
      <c r="Z76" s="370"/>
      <c r="AA76" s="370"/>
      <c r="AB76" s="370"/>
      <c r="AC76" s="370"/>
      <c r="AD76" s="370"/>
      <c r="AE76" s="370"/>
      <c r="AF76" s="370"/>
      <c r="AG76" s="370"/>
    </row>
    <row r="77" spans="1:36" ht="15.75">
      <c r="A77" s="72">
        <v>66</v>
      </c>
      <c r="B77" s="77" t="s">
        <v>79</v>
      </c>
      <c r="C77" s="60" t="s">
        <v>375</v>
      </c>
      <c r="D77" s="60"/>
      <c r="E77" s="61" t="s">
        <v>732</v>
      </c>
      <c r="F77" s="60" t="s">
        <v>303</v>
      </c>
      <c r="G77" s="60"/>
      <c r="H77" s="60"/>
      <c r="I77" s="60"/>
      <c r="J77" s="60"/>
      <c r="K77" s="60"/>
      <c r="L77" s="60"/>
      <c r="M77" s="60"/>
      <c r="N77" s="372"/>
      <c r="O77" s="216">
        <v>52.5</v>
      </c>
      <c r="P77" s="372"/>
      <c r="Q77" s="216">
        <v>436.2</v>
      </c>
      <c r="R77" s="372"/>
      <c r="S77" s="216">
        <v>13.9</v>
      </c>
      <c r="T77" s="372"/>
      <c r="U77" s="216">
        <v>363.7</v>
      </c>
      <c r="V77" s="372"/>
      <c r="W77" s="216">
        <v>38.6</v>
      </c>
      <c r="X77" s="372"/>
      <c r="Y77" s="216">
        <v>72.5</v>
      </c>
      <c r="Z77" s="370"/>
      <c r="AA77" s="370">
        <f t="shared" ref="AA77:AA94" si="8">S77/O77*100</f>
        <v>26.476190476190474</v>
      </c>
      <c r="AB77" s="370"/>
      <c r="AC77" s="370">
        <f t="shared" ref="AC77:AC96" si="9">U77/Q77*100</f>
        <v>83.37918386061439</v>
      </c>
      <c r="AD77" s="370"/>
      <c r="AE77" s="370">
        <f t="shared" ref="AE77:AE94" si="10">W77/O77*100</f>
        <v>73.523809523809518</v>
      </c>
      <c r="AF77" s="370"/>
      <c r="AG77" s="370">
        <f t="shared" ref="AG77:AG96" si="11">Y77/Q77*100</f>
        <v>16.620816139385603</v>
      </c>
      <c r="AI77" s="562"/>
      <c r="AJ77" s="562"/>
    </row>
    <row r="78" spans="1:36" ht="63">
      <c r="A78" s="72">
        <v>67</v>
      </c>
      <c r="B78" s="77" t="s">
        <v>80</v>
      </c>
      <c r="C78" s="76"/>
      <c r="D78" s="76"/>
      <c r="E78" s="77" t="s">
        <v>722</v>
      </c>
      <c r="F78" s="76" t="s">
        <v>253</v>
      </c>
      <c r="G78" s="76">
        <v>28.1</v>
      </c>
      <c r="H78" s="60"/>
      <c r="I78" s="76">
        <v>28.1</v>
      </c>
      <c r="J78" s="76">
        <v>46.78</v>
      </c>
      <c r="K78" s="76" t="s">
        <v>375</v>
      </c>
      <c r="L78" s="76"/>
      <c r="M78" s="76"/>
      <c r="N78" s="216">
        <v>100.3</v>
      </c>
      <c r="O78" s="216">
        <v>100.9</v>
      </c>
      <c r="P78" s="216">
        <v>497.68</v>
      </c>
      <c r="Q78" s="216">
        <v>497.83</v>
      </c>
      <c r="R78" s="216">
        <v>27.6</v>
      </c>
      <c r="S78" s="216">
        <v>28.2</v>
      </c>
      <c r="T78" s="216">
        <v>75.52</v>
      </c>
      <c r="U78" s="216">
        <v>232.9</v>
      </c>
      <c r="V78" s="216">
        <v>72.5</v>
      </c>
      <c r="W78" s="216">
        <v>72.5</v>
      </c>
      <c r="X78" s="216">
        <v>222.16</v>
      </c>
      <c r="Y78" s="216">
        <v>232.9</v>
      </c>
      <c r="Z78" s="370">
        <f t="shared" ref="Z78:Z94" si="12">R78/N78*100</f>
        <v>27.517447657028914</v>
      </c>
      <c r="AA78" s="370">
        <f t="shared" si="8"/>
        <v>27.948463825569871</v>
      </c>
      <c r="AB78" s="370">
        <f t="shared" ref="AB78:AB96" si="13">T78/P78*100</f>
        <v>15.17440925896158</v>
      </c>
      <c r="AC78" s="370">
        <f t="shared" si="9"/>
        <v>46.783038386597838</v>
      </c>
      <c r="AD78" s="370">
        <f t="shared" ref="AD78:AD94" si="14">V78/N78*100</f>
        <v>72.283150548354939</v>
      </c>
      <c r="AE78" s="370">
        <f t="shared" si="10"/>
        <v>71.853320118929631</v>
      </c>
      <c r="AF78" s="370">
        <f t="shared" ref="AF78:AF96" si="15">X78/P78*100</f>
        <v>44.639125542517277</v>
      </c>
      <c r="AG78" s="370">
        <f t="shared" si="11"/>
        <v>46.783038386597838</v>
      </c>
      <c r="AI78" s="562"/>
      <c r="AJ78" s="562"/>
    </row>
    <row r="79" spans="1:36" ht="78.75">
      <c r="A79" s="72">
        <v>68</v>
      </c>
      <c r="B79" s="77" t="s">
        <v>81</v>
      </c>
      <c r="C79" s="60" t="s">
        <v>375</v>
      </c>
      <c r="D79" s="60"/>
      <c r="E79" s="61" t="s">
        <v>710</v>
      </c>
      <c r="F79" s="60" t="s">
        <v>679</v>
      </c>
      <c r="G79" s="62"/>
      <c r="H79" s="62">
        <v>17</v>
      </c>
      <c r="I79" s="62"/>
      <c r="J79" s="62">
        <v>17</v>
      </c>
      <c r="K79" s="78"/>
      <c r="L79" s="78"/>
      <c r="M79" s="72" t="s">
        <v>375</v>
      </c>
      <c r="N79" s="373">
        <v>603.9</v>
      </c>
      <c r="O79" s="216">
        <v>275.39999999999998</v>
      </c>
      <c r="P79" s="216">
        <v>1603.8</v>
      </c>
      <c r="Q79" s="216">
        <v>1714.6</v>
      </c>
      <c r="R79" s="216">
        <v>0</v>
      </c>
      <c r="S79" s="216">
        <v>0</v>
      </c>
      <c r="T79" s="216">
        <v>542.1</v>
      </c>
      <c r="U79" s="216">
        <v>573.9</v>
      </c>
      <c r="V79" s="216">
        <v>272.60000000000002</v>
      </c>
      <c r="W79" s="216">
        <v>275.39999999999998</v>
      </c>
      <c r="X79" s="216">
        <v>801</v>
      </c>
      <c r="Y79" s="216">
        <v>830</v>
      </c>
      <c r="Z79" s="370">
        <f t="shared" si="12"/>
        <v>0</v>
      </c>
      <c r="AA79" s="370">
        <f t="shared" si="8"/>
        <v>0</v>
      </c>
      <c r="AB79" s="370">
        <f t="shared" si="13"/>
        <v>33.800972689861581</v>
      </c>
      <c r="AC79" s="370">
        <f t="shared" si="9"/>
        <v>33.471363583343056</v>
      </c>
      <c r="AD79" s="370">
        <f t="shared" si="14"/>
        <v>45.139923828448424</v>
      </c>
      <c r="AE79" s="370">
        <f t="shared" si="10"/>
        <v>100</v>
      </c>
      <c r="AF79" s="370">
        <f t="shared" si="15"/>
        <v>49.943883277216614</v>
      </c>
      <c r="AG79" s="370">
        <f t="shared" si="11"/>
        <v>48.407791904817458</v>
      </c>
      <c r="AI79" s="562"/>
      <c r="AJ79" s="562"/>
    </row>
    <row r="80" spans="1:36" ht="15.75">
      <c r="A80" s="298">
        <v>69</v>
      </c>
      <c r="B80" s="57" t="s">
        <v>82</v>
      </c>
      <c r="C80" s="33"/>
      <c r="D80" s="33"/>
      <c r="E80" s="57"/>
      <c r="F80" s="33"/>
      <c r="G80" s="38"/>
      <c r="H80" s="38"/>
      <c r="I80" s="38"/>
      <c r="J80" s="38"/>
      <c r="K80" s="38"/>
      <c r="L80" s="38"/>
      <c r="M80" s="38"/>
      <c r="N80" s="369"/>
      <c r="O80" s="369"/>
      <c r="P80" s="369"/>
      <c r="Q80" s="369"/>
      <c r="R80" s="369"/>
      <c r="S80" s="369"/>
      <c r="T80" s="369"/>
      <c r="U80" s="369"/>
      <c r="V80" s="369"/>
      <c r="W80" s="369"/>
      <c r="X80" s="369"/>
      <c r="Y80" s="369"/>
      <c r="Z80" s="370"/>
      <c r="AA80" s="370"/>
      <c r="AB80" s="370"/>
      <c r="AC80" s="370"/>
      <c r="AD80" s="370"/>
      <c r="AE80" s="370"/>
      <c r="AF80" s="370"/>
      <c r="AG80" s="370"/>
    </row>
    <row r="81" spans="1:36" ht="15.75">
      <c r="A81" s="72">
        <v>70</v>
      </c>
      <c r="B81" s="77" t="s">
        <v>83</v>
      </c>
      <c r="C81" s="76" t="s">
        <v>375</v>
      </c>
      <c r="D81" s="76"/>
      <c r="E81" s="77"/>
      <c r="F81" s="76"/>
      <c r="G81" s="78"/>
      <c r="H81" s="78"/>
      <c r="I81" s="78"/>
      <c r="J81" s="78"/>
      <c r="K81" s="78"/>
      <c r="L81" s="78"/>
      <c r="M81" s="78" t="s">
        <v>375</v>
      </c>
      <c r="N81" s="373">
        <v>27.68</v>
      </c>
      <c r="O81" s="373">
        <v>27.68</v>
      </c>
      <c r="P81" s="373">
        <v>837.87</v>
      </c>
      <c r="Q81" s="373">
        <v>888.16600000000005</v>
      </c>
      <c r="R81" s="373">
        <v>0</v>
      </c>
      <c r="S81" s="373">
        <v>0</v>
      </c>
      <c r="T81" s="373">
        <v>439.95299999999997</v>
      </c>
      <c r="U81" s="373">
        <v>467.363</v>
      </c>
      <c r="V81" s="373">
        <v>27.68</v>
      </c>
      <c r="W81" s="373">
        <v>27.68</v>
      </c>
      <c r="X81" s="373">
        <v>213.923</v>
      </c>
      <c r="Y81" s="373">
        <v>231.423</v>
      </c>
      <c r="Z81" s="370">
        <f t="shared" si="12"/>
        <v>0</v>
      </c>
      <c r="AA81" s="370">
        <f t="shared" si="8"/>
        <v>0</v>
      </c>
      <c r="AB81" s="370">
        <f t="shared" si="13"/>
        <v>52.508503705825483</v>
      </c>
      <c r="AC81" s="370">
        <f t="shared" si="9"/>
        <v>52.621131635302412</v>
      </c>
      <c r="AD81" s="370">
        <f t="shared" si="14"/>
        <v>100</v>
      </c>
      <c r="AE81" s="370">
        <f t="shared" si="10"/>
        <v>100</v>
      </c>
      <c r="AF81" s="370">
        <f t="shared" si="15"/>
        <v>25.531765070953728</v>
      </c>
      <c r="AG81" s="370">
        <f t="shared" si="11"/>
        <v>26.056277767894738</v>
      </c>
      <c r="AI81" s="562"/>
      <c r="AJ81" s="562"/>
    </row>
    <row r="82" spans="1:36" ht="15.75">
      <c r="A82" s="298">
        <v>71</v>
      </c>
      <c r="B82" s="57" t="s">
        <v>84</v>
      </c>
      <c r="C82" s="33"/>
      <c r="D82" s="33"/>
      <c r="E82" s="57"/>
      <c r="F82" s="33"/>
      <c r="G82" s="38"/>
      <c r="H82" s="38"/>
      <c r="I82" s="38"/>
      <c r="J82" s="38"/>
      <c r="K82" s="38"/>
      <c r="L82" s="38"/>
      <c r="M82" s="38"/>
      <c r="N82" s="369"/>
      <c r="O82" s="369"/>
      <c r="P82" s="369"/>
      <c r="Q82" s="369"/>
      <c r="R82" s="369"/>
      <c r="S82" s="369"/>
      <c r="T82" s="369"/>
      <c r="U82" s="369"/>
      <c r="V82" s="369"/>
      <c r="W82" s="369"/>
      <c r="X82" s="369"/>
      <c r="Y82" s="369"/>
      <c r="Z82" s="370"/>
      <c r="AA82" s="370"/>
      <c r="AB82" s="370"/>
      <c r="AC82" s="370"/>
      <c r="AD82" s="370"/>
      <c r="AE82" s="370"/>
      <c r="AF82" s="370"/>
      <c r="AG82" s="370"/>
    </row>
    <row r="83" spans="1:36" ht="15.75">
      <c r="A83" s="54">
        <v>72</v>
      </c>
      <c r="B83" s="61" t="s">
        <v>85</v>
      </c>
      <c r="C83" s="60"/>
      <c r="D83" s="60"/>
      <c r="E83" s="61"/>
      <c r="F83" s="60"/>
      <c r="G83" s="62"/>
      <c r="H83" s="62"/>
      <c r="I83" s="62"/>
      <c r="J83" s="62"/>
      <c r="K83" s="62"/>
      <c r="L83" s="62"/>
      <c r="M83" s="62"/>
      <c r="N83" s="371"/>
      <c r="O83" s="371"/>
      <c r="P83" s="371"/>
      <c r="Q83" s="371"/>
      <c r="R83" s="371"/>
      <c r="S83" s="371"/>
      <c r="T83" s="371"/>
      <c r="U83" s="371"/>
      <c r="V83" s="371"/>
      <c r="W83" s="371"/>
      <c r="X83" s="371"/>
      <c r="Y83" s="371"/>
      <c r="Z83" s="370"/>
      <c r="AA83" s="370"/>
      <c r="AB83" s="370"/>
      <c r="AC83" s="370"/>
      <c r="AD83" s="370"/>
      <c r="AE83" s="370"/>
      <c r="AF83" s="370"/>
      <c r="AG83" s="370"/>
    </row>
    <row r="84" spans="1:36" ht="15.75">
      <c r="A84" s="72">
        <v>73</v>
      </c>
      <c r="B84" s="77" t="s">
        <v>86</v>
      </c>
      <c r="C84" s="101"/>
      <c r="D84" s="101"/>
      <c r="E84" s="133" t="s">
        <v>1338</v>
      </c>
      <c r="F84" s="101" t="s">
        <v>1339</v>
      </c>
      <c r="G84" s="101">
        <v>4.0999999999999996</v>
      </c>
      <c r="H84" s="168"/>
      <c r="I84" s="101">
        <v>4.0999999999999996</v>
      </c>
      <c r="J84" s="168"/>
      <c r="K84" s="101"/>
      <c r="L84" s="101"/>
      <c r="M84" s="72" t="s">
        <v>375</v>
      </c>
      <c r="N84" s="377">
        <v>0</v>
      </c>
      <c r="O84" s="377">
        <v>47</v>
      </c>
      <c r="P84" s="377">
        <v>261.39999999999998</v>
      </c>
      <c r="Q84" s="377">
        <v>324.64</v>
      </c>
      <c r="R84" s="377">
        <v>0</v>
      </c>
      <c r="S84" s="377">
        <v>0</v>
      </c>
      <c r="T84" s="377">
        <v>107.4</v>
      </c>
      <c r="U84" s="377">
        <v>115.11</v>
      </c>
      <c r="V84" s="377">
        <v>0</v>
      </c>
      <c r="W84" s="377">
        <v>47</v>
      </c>
      <c r="X84" s="377">
        <v>154</v>
      </c>
      <c r="Y84" s="377">
        <v>209.53</v>
      </c>
      <c r="Z84" s="370"/>
      <c r="AA84" s="370">
        <f t="shared" si="8"/>
        <v>0</v>
      </c>
      <c r="AB84" s="370">
        <f t="shared" si="13"/>
        <v>41.086457536342778</v>
      </c>
      <c r="AC84" s="370">
        <f t="shared" si="9"/>
        <v>35.457737801872845</v>
      </c>
      <c r="AD84" s="370"/>
      <c r="AE84" s="370">
        <f t="shared" si="10"/>
        <v>100</v>
      </c>
      <c r="AF84" s="370">
        <f t="shared" si="15"/>
        <v>58.91354246365723</v>
      </c>
      <c r="AG84" s="370">
        <f t="shared" si="11"/>
        <v>64.542262198127148</v>
      </c>
      <c r="AI84" s="562"/>
      <c r="AJ84" s="562"/>
    </row>
    <row r="85" spans="1:36" ht="15.75">
      <c r="A85" s="72">
        <v>74</v>
      </c>
      <c r="B85" s="77" t="s">
        <v>87</v>
      </c>
      <c r="C85" s="76"/>
      <c r="D85" s="76" t="s">
        <v>375</v>
      </c>
      <c r="E85" s="77"/>
      <c r="F85" s="76"/>
      <c r="G85" s="78"/>
      <c r="H85" s="78"/>
      <c r="I85" s="78"/>
      <c r="J85" s="78"/>
      <c r="K85" s="78"/>
      <c r="L85" s="78"/>
      <c r="M85" s="76" t="s">
        <v>375</v>
      </c>
      <c r="N85" s="372"/>
      <c r="O85" s="216">
        <v>203.51300000000001</v>
      </c>
      <c r="P85" s="372"/>
      <c r="Q85" s="216">
        <v>26285.386999999999</v>
      </c>
      <c r="R85" s="372"/>
      <c r="S85" s="216">
        <v>0</v>
      </c>
      <c r="T85" s="372"/>
      <c r="U85" s="216">
        <v>23028.601999999999</v>
      </c>
      <c r="V85" s="372"/>
      <c r="W85" s="372"/>
      <c r="X85" s="372"/>
      <c r="Y85" s="372"/>
      <c r="Z85" s="370"/>
      <c r="AA85" s="370">
        <f t="shared" si="8"/>
        <v>0</v>
      </c>
      <c r="AB85" s="370"/>
      <c r="AC85" s="370">
        <f t="shared" si="9"/>
        <v>87.609902795039702</v>
      </c>
      <c r="AD85" s="370"/>
      <c r="AE85" s="370">
        <f t="shared" si="10"/>
        <v>0</v>
      </c>
      <c r="AF85" s="370"/>
      <c r="AG85" s="370">
        <f t="shared" si="11"/>
        <v>0</v>
      </c>
      <c r="AI85" s="562"/>
      <c r="AJ85" s="562"/>
    </row>
    <row r="86" spans="1:36" ht="78.75">
      <c r="A86" s="72">
        <v>75</v>
      </c>
      <c r="B86" s="77" t="s">
        <v>88</v>
      </c>
      <c r="C86" s="76"/>
      <c r="D86" s="76"/>
      <c r="E86" s="77" t="s">
        <v>681</v>
      </c>
      <c r="F86" s="76" t="s">
        <v>679</v>
      </c>
      <c r="G86" s="666" t="s">
        <v>680</v>
      </c>
      <c r="H86" s="667"/>
      <c r="I86" s="76"/>
      <c r="J86" s="76"/>
      <c r="K86" s="76"/>
      <c r="L86" s="76"/>
      <c r="M86" s="76" t="s">
        <v>375</v>
      </c>
      <c r="N86" s="216">
        <v>50.4</v>
      </c>
      <c r="O86" s="216">
        <v>50.445</v>
      </c>
      <c r="P86" s="216">
        <v>200.9</v>
      </c>
      <c r="Q86" s="216">
        <v>1569.6</v>
      </c>
      <c r="R86" s="216">
        <v>50.4</v>
      </c>
      <c r="S86" s="216">
        <v>50.4</v>
      </c>
      <c r="T86" s="216">
        <v>79.3</v>
      </c>
      <c r="U86" s="216">
        <v>83.1</v>
      </c>
      <c r="V86" s="216">
        <v>0</v>
      </c>
      <c r="W86" s="216">
        <v>4.4999999999999998E-2</v>
      </c>
      <c r="X86" s="216">
        <v>69.8</v>
      </c>
      <c r="Y86" s="216">
        <v>66.5</v>
      </c>
      <c r="Z86" s="370">
        <f t="shared" si="12"/>
        <v>100</v>
      </c>
      <c r="AA86" s="370">
        <f t="shared" si="8"/>
        <v>99.910793933987506</v>
      </c>
      <c r="AB86" s="370">
        <f t="shared" si="13"/>
        <v>39.472374315579891</v>
      </c>
      <c r="AC86" s="370">
        <f t="shared" si="9"/>
        <v>5.2943425076452595</v>
      </c>
      <c r="AD86" s="370">
        <f t="shared" si="14"/>
        <v>0</v>
      </c>
      <c r="AE86" s="370">
        <f t="shared" si="10"/>
        <v>8.9206066012488844E-2</v>
      </c>
      <c r="AF86" s="370">
        <f t="shared" si="15"/>
        <v>34.743653558984569</v>
      </c>
      <c r="AG86" s="370">
        <f t="shared" si="11"/>
        <v>4.2367482161060144</v>
      </c>
      <c r="AI86" s="562"/>
      <c r="AJ86" s="562"/>
    </row>
    <row r="87" spans="1:36" ht="15.75">
      <c r="A87" s="72">
        <v>76</v>
      </c>
      <c r="B87" s="77" t="s">
        <v>89</v>
      </c>
      <c r="C87" s="356" t="s">
        <v>375</v>
      </c>
      <c r="D87" s="356"/>
      <c r="E87" s="357"/>
      <c r="F87" s="356"/>
      <c r="G87" s="358"/>
      <c r="H87" s="358"/>
      <c r="I87" s="358"/>
      <c r="J87" s="358"/>
      <c r="K87" s="358"/>
      <c r="L87" s="358"/>
      <c r="M87" s="358" t="s">
        <v>375</v>
      </c>
      <c r="N87" s="378">
        <v>245.3</v>
      </c>
      <c r="O87" s="378">
        <v>250.16900000000001</v>
      </c>
      <c r="P87" s="378">
        <v>1563</v>
      </c>
      <c r="Q87" s="378">
        <v>1572</v>
      </c>
      <c r="R87" s="378">
        <v>74</v>
      </c>
      <c r="S87" s="378">
        <v>78.8</v>
      </c>
      <c r="T87" s="378">
        <v>297.60000000000002</v>
      </c>
      <c r="U87" s="378">
        <v>306.89999999999998</v>
      </c>
      <c r="V87" s="378">
        <v>165.2</v>
      </c>
      <c r="W87" s="378">
        <v>171.4</v>
      </c>
      <c r="X87" s="378">
        <v>510</v>
      </c>
      <c r="Y87" s="378">
        <v>519</v>
      </c>
      <c r="Z87" s="370">
        <f t="shared" si="12"/>
        <v>30.167142274765592</v>
      </c>
      <c r="AA87" s="370">
        <f t="shared" si="8"/>
        <v>31.498706874153072</v>
      </c>
      <c r="AB87" s="370">
        <f t="shared" si="13"/>
        <v>19.04030710172745</v>
      </c>
      <c r="AC87" s="370">
        <f t="shared" si="9"/>
        <v>19.522900763358777</v>
      </c>
      <c r="AD87" s="370">
        <f t="shared" si="14"/>
        <v>67.346106807990211</v>
      </c>
      <c r="AE87" s="370">
        <f t="shared" si="10"/>
        <v>68.513684749109601</v>
      </c>
      <c r="AF87" s="370">
        <f t="shared" si="15"/>
        <v>32.629558541266796</v>
      </c>
      <c r="AG87" s="370">
        <f t="shared" si="11"/>
        <v>33.015267175572518</v>
      </c>
      <c r="AI87" s="562"/>
      <c r="AJ87" s="562"/>
    </row>
    <row r="88" spans="1:36" ht="15.75">
      <c r="A88" s="72">
        <v>77</v>
      </c>
      <c r="B88" s="77" t="s">
        <v>90</v>
      </c>
      <c r="C88" s="54"/>
      <c r="D88" s="54"/>
      <c r="E88" s="130"/>
      <c r="F88" s="54" t="s">
        <v>303</v>
      </c>
      <c r="G88" s="62"/>
      <c r="H88" s="62"/>
      <c r="I88" s="62"/>
      <c r="J88" s="62"/>
      <c r="K88" s="62"/>
      <c r="L88" s="62"/>
      <c r="M88" s="62"/>
      <c r="N88" s="373">
        <v>113.7</v>
      </c>
      <c r="O88" s="373">
        <v>116.8</v>
      </c>
      <c r="P88" s="371"/>
      <c r="Q88" s="371"/>
      <c r="R88" s="373">
        <v>33.200000000000003</v>
      </c>
      <c r="S88" s="373">
        <v>33.4</v>
      </c>
      <c r="T88" s="371"/>
      <c r="U88" s="371"/>
      <c r="V88" s="373">
        <v>80.5</v>
      </c>
      <c r="W88" s="373">
        <v>81.7</v>
      </c>
      <c r="X88" s="371"/>
      <c r="Y88" s="371"/>
      <c r="Z88" s="370">
        <f t="shared" si="12"/>
        <v>29.199648197009676</v>
      </c>
      <c r="AA88" s="370">
        <f t="shared" si="8"/>
        <v>28.595890410958901</v>
      </c>
      <c r="AB88" s="370"/>
      <c r="AC88" s="370"/>
      <c r="AD88" s="370">
        <f t="shared" si="14"/>
        <v>70.80035180299032</v>
      </c>
      <c r="AE88" s="370">
        <f t="shared" si="10"/>
        <v>69.948630136986296</v>
      </c>
      <c r="AF88" s="370"/>
      <c r="AG88" s="370"/>
      <c r="AI88" s="562"/>
      <c r="AJ88" s="562"/>
    </row>
    <row r="89" spans="1:36" ht="15.75">
      <c r="A89" s="54">
        <v>78</v>
      </c>
      <c r="B89" s="61" t="s">
        <v>91</v>
      </c>
      <c r="C89" s="60"/>
      <c r="D89" s="60"/>
      <c r="E89" s="61"/>
      <c r="F89" s="60"/>
      <c r="G89" s="62"/>
      <c r="H89" s="62"/>
      <c r="I89" s="62"/>
      <c r="J89" s="62"/>
      <c r="K89" s="62"/>
      <c r="L89" s="62"/>
      <c r="M89" s="62"/>
      <c r="N89" s="371"/>
      <c r="O89" s="371"/>
      <c r="P89" s="371"/>
      <c r="Q89" s="371"/>
      <c r="R89" s="371"/>
      <c r="S89" s="371"/>
      <c r="T89" s="371"/>
      <c r="U89" s="371"/>
      <c r="V89" s="371"/>
      <c r="W89" s="371"/>
      <c r="X89" s="371"/>
      <c r="Y89" s="371"/>
      <c r="Z89" s="370"/>
      <c r="AA89" s="370"/>
      <c r="AB89" s="370"/>
      <c r="AC89" s="370"/>
      <c r="AD89" s="370"/>
      <c r="AE89" s="370"/>
      <c r="AF89" s="370"/>
      <c r="AG89" s="370"/>
    </row>
    <row r="90" spans="1:36" ht="65.25" customHeight="1">
      <c r="A90" s="76">
        <v>79</v>
      </c>
      <c r="B90" s="77" t="s">
        <v>92</v>
      </c>
      <c r="C90" s="76"/>
      <c r="D90" s="76"/>
      <c r="E90" s="83" t="s">
        <v>1341</v>
      </c>
      <c r="F90" s="78" t="s">
        <v>253</v>
      </c>
      <c r="G90" s="78" t="s">
        <v>608</v>
      </c>
      <c r="H90" s="78"/>
      <c r="I90" s="78"/>
      <c r="J90" s="78"/>
      <c r="K90" s="78"/>
      <c r="L90" s="72"/>
      <c r="M90" s="72" t="s">
        <v>375</v>
      </c>
      <c r="N90" s="371" t="s">
        <v>609</v>
      </c>
      <c r="O90" s="371" t="s">
        <v>293</v>
      </c>
      <c r="P90" s="371" t="s">
        <v>293</v>
      </c>
      <c r="Q90" s="372"/>
      <c r="R90" s="372"/>
      <c r="S90" s="372"/>
      <c r="T90" s="372"/>
      <c r="U90" s="372"/>
      <c r="V90" s="372"/>
      <c r="W90" s="372"/>
      <c r="X90" s="372"/>
      <c r="Y90" s="372"/>
      <c r="Z90" s="370"/>
      <c r="AA90" s="370"/>
      <c r="AB90" s="370"/>
      <c r="AC90" s="370"/>
      <c r="AD90" s="370"/>
      <c r="AE90" s="370"/>
      <c r="AF90" s="370"/>
      <c r="AG90" s="370"/>
    </row>
    <row r="91" spans="1:36" ht="63">
      <c r="A91" s="72">
        <v>80</v>
      </c>
      <c r="B91" s="77" t="s">
        <v>93</v>
      </c>
      <c r="C91" s="78"/>
      <c r="D91" s="78"/>
      <c r="E91" s="83" t="s">
        <v>366</v>
      </c>
      <c r="F91" s="72" t="s">
        <v>303</v>
      </c>
      <c r="G91" s="72">
        <v>30</v>
      </c>
      <c r="H91" s="72"/>
      <c r="I91" s="72">
        <v>30</v>
      </c>
      <c r="J91" s="72"/>
      <c r="K91" s="72"/>
      <c r="L91" s="72"/>
      <c r="M91" s="72" t="s">
        <v>375</v>
      </c>
      <c r="N91" s="376">
        <v>416.82</v>
      </c>
      <c r="O91" s="376">
        <v>462.4</v>
      </c>
      <c r="P91" s="376"/>
      <c r="Q91" s="376"/>
      <c r="R91" s="376">
        <v>125.05</v>
      </c>
      <c r="S91" s="376">
        <v>138.72</v>
      </c>
      <c r="T91" s="376"/>
      <c r="U91" s="376"/>
      <c r="V91" s="376">
        <v>291.77</v>
      </c>
      <c r="W91" s="376">
        <v>323.68</v>
      </c>
      <c r="X91" s="216"/>
      <c r="Y91" s="216"/>
      <c r="Z91" s="370">
        <f t="shared" si="12"/>
        <v>30.00095964684996</v>
      </c>
      <c r="AA91" s="370">
        <f t="shared" si="8"/>
        <v>30</v>
      </c>
      <c r="AB91" s="370"/>
      <c r="AC91" s="370"/>
      <c r="AD91" s="370"/>
      <c r="AE91" s="370">
        <f t="shared" si="10"/>
        <v>70</v>
      </c>
      <c r="AF91" s="370"/>
      <c r="AG91" s="370"/>
      <c r="AI91" s="562"/>
      <c r="AJ91" s="562"/>
    </row>
    <row r="92" spans="1:36" ht="15.75">
      <c r="A92" s="72">
        <v>81</v>
      </c>
      <c r="B92" s="77" t="s">
        <v>94</v>
      </c>
      <c r="C92" s="76"/>
      <c r="D92" s="76" t="s">
        <v>375</v>
      </c>
      <c r="E92" s="77"/>
      <c r="F92" s="76"/>
      <c r="G92" s="76"/>
      <c r="H92" s="76"/>
      <c r="I92" s="76"/>
      <c r="J92" s="76"/>
      <c r="K92" s="76"/>
      <c r="L92" s="76"/>
      <c r="M92" s="72" t="s">
        <v>375</v>
      </c>
      <c r="N92" s="216">
        <v>2.0099999999999998</v>
      </c>
      <c r="O92" s="216">
        <v>12</v>
      </c>
      <c r="P92" s="372"/>
      <c r="Q92" s="372"/>
      <c r="R92" s="386">
        <v>2.0099999999999998</v>
      </c>
      <c r="S92" s="216">
        <v>12</v>
      </c>
      <c r="T92" s="372"/>
      <c r="U92" s="372"/>
      <c r="V92" s="372"/>
      <c r="W92" s="372"/>
      <c r="X92" s="372"/>
      <c r="Y92" s="372"/>
      <c r="Z92" s="370">
        <f t="shared" si="12"/>
        <v>100</v>
      </c>
      <c r="AA92" s="370">
        <f t="shared" si="8"/>
        <v>100</v>
      </c>
      <c r="AB92" s="370"/>
      <c r="AC92" s="370"/>
      <c r="AD92" s="370">
        <f t="shared" si="14"/>
        <v>0</v>
      </c>
      <c r="AE92" s="370">
        <f t="shared" si="10"/>
        <v>0</v>
      </c>
      <c r="AF92" s="370"/>
      <c r="AG92" s="370"/>
      <c r="AI92" s="562"/>
      <c r="AJ92" s="562"/>
    </row>
    <row r="93" spans="1:36" ht="15.75">
      <c r="A93" s="72">
        <v>82</v>
      </c>
      <c r="B93" s="77" t="s">
        <v>95</v>
      </c>
      <c r="C93" s="78"/>
      <c r="D93" s="78" t="s">
        <v>375</v>
      </c>
      <c r="E93" s="82"/>
      <c r="F93" s="78"/>
      <c r="G93" s="78"/>
      <c r="H93" s="78"/>
      <c r="I93" s="78"/>
      <c r="J93" s="78"/>
      <c r="K93" s="76"/>
      <c r="L93" s="76"/>
      <c r="M93" s="72" t="s">
        <v>375</v>
      </c>
      <c r="N93" s="373">
        <f>R93+V93</f>
        <v>48.7</v>
      </c>
      <c r="O93" s="373">
        <f>S93+W93</f>
        <v>51.1</v>
      </c>
      <c r="P93" s="216">
        <f>T93+X93</f>
        <v>35.200000000000003</v>
      </c>
      <c r="Q93" s="216">
        <f>U93+Y93</f>
        <v>35.200000000000003</v>
      </c>
      <c r="R93" s="216">
        <v>26.3</v>
      </c>
      <c r="S93" s="216">
        <v>27.8</v>
      </c>
      <c r="T93" s="216">
        <v>17.600000000000001</v>
      </c>
      <c r="U93" s="216">
        <v>17.600000000000001</v>
      </c>
      <c r="V93" s="216">
        <v>22.4</v>
      </c>
      <c r="W93" s="216">
        <v>23.3</v>
      </c>
      <c r="X93" s="216">
        <v>17.600000000000001</v>
      </c>
      <c r="Y93" s="216">
        <v>17.600000000000001</v>
      </c>
      <c r="Z93" s="370">
        <f t="shared" si="12"/>
        <v>54.004106776180691</v>
      </c>
      <c r="AA93" s="370">
        <f t="shared" si="8"/>
        <v>54.403131115459878</v>
      </c>
      <c r="AB93" s="370">
        <f t="shared" si="13"/>
        <v>50</v>
      </c>
      <c r="AC93" s="370">
        <f t="shared" si="9"/>
        <v>50</v>
      </c>
      <c r="AD93" s="370">
        <f t="shared" si="14"/>
        <v>45.995893223819294</v>
      </c>
      <c r="AE93" s="370">
        <f t="shared" si="10"/>
        <v>45.596868884540115</v>
      </c>
      <c r="AF93" s="370">
        <f t="shared" si="15"/>
        <v>50</v>
      </c>
      <c r="AG93" s="370">
        <f t="shared" si="11"/>
        <v>50</v>
      </c>
      <c r="AI93" s="562"/>
      <c r="AJ93" s="562"/>
    </row>
    <row r="94" spans="1:36" ht="15.75">
      <c r="A94" s="72">
        <v>83</v>
      </c>
      <c r="B94" s="77" t="s">
        <v>96</v>
      </c>
      <c r="C94" s="78"/>
      <c r="D94" s="78" t="s">
        <v>375</v>
      </c>
      <c r="E94" s="365"/>
      <c r="F94" s="78"/>
      <c r="G94" s="78"/>
      <c r="H94" s="78"/>
      <c r="I94" s="78"/>
      <c r="J94" s="78"/>
      <c r="K94" s="78"/>
      <c r="L94" s="78"/>
      <c r="M94" s="72" t="s">
        <v>375</v>
      </c>
      <c r="N94" s="387">
        <v>27.3</v>
      </c>
      <c r="O94" s="387">
        <v>27.3</v>
      </c>
      <c r="P94" s="387">
        <v>2623.3</v>
      </c>
      <c r="Q94" s="387">
        <v>2623.3</v>
      </c>
      <c r="R94" s="387">
        <v>27.3</v>
      </c>
      <c r="S94" s="387">
        <v>27.3</v>
      </c>
      <c r="T94" s="387">
        <v>2623.3</v>
      </c>
      <c r="U94" s="387">
        <v>2623.3</v>
      </c>
      <c r="V94" s="216">
        <v>0</v>
      </c>
      <c r="W94" s="216">
        <v>0</v>
      </c>
      <c r="X94" s="216">
        <v>0</v>
      </c>
      <c r="Y94" s="216">
        <v>0</v>
      </c>
      <c r="Z94" s="370">
        <f t="shared" si="12"/>
        <v>100</v>
      </c>
      <c r="AA94" s="370">
        <f t="shared" si="8"/>
        <v>100</v>
      </c>
      <c r="AB94" s="370">
        <f t="shared" si="13"/>
        <v>100</v>
      </c>
      <c r="AC94" s="370">
        <f t="shared" si="9"/>
        <v>100</v>
      </c>
      <c r="AD94" s="370">
        <f t="shared" si="14"/>
        <v>0</v>
      </c>
      <c r="AE94" s="370">
        <f t="shared" si="10"/>
        <v>0</v>
      </c>
      <c r="AF94" s="370">
        <f t="shared" si="15"/>
        <v>0</v>
      </c>
      <c r="AG94" s="370">
        <f t="shared" si="11"/>
        <v>0</v>
      </c>
      <c r="AI94" s="562"/>
      <c r="AJ94" s="562"/>
    </row>
    <row r="95" spans="1:36" ht="15.75">
      <c r="A95" s="298">
        <v>84</v>
      </c>
      <c r="B95" s="57" t="s">
        <v>97</v>
      </c>
      <c r="C95" s="38"/>
      <c r="D95" s="38"/>
      <c r="E95" s="150"/>
      <c r="F95" s="38"/>
      <c r="G95" s="38"/>
      <c r="H95" s="38"/>
      <c r="I95" s="38"/>
      <c r="J95" s="38"/>
      <c r="K95" s="38"/>
      <c r="L95" s="38"/>
      <c r="M95" s="38"/>
      <c r="N95" s="369"/>
      <c r="O95" s="369"/>
      <c r="P95" s="369"/>
      <c r="Q95" s="369"/>
      <c r="R95" s="369"/>
      <c r="S95" s="369"/>
      <c r="T95" s="369"/>
      <c r="U95" s="369"/>
      <c r="V95" s="369"/>
      <c r="W95" s="369"/>
      <c r="X95" s="369"/>
      <c r="Y95" s="369"/>
      <c r="Z95" s="370"/>
      <c r="AA95" s="370"/>
      <c r="AB95" s="370"/>
      <c r="AC95" s="370"/>
      <c r="AD95" s="370"/>
      <c r="AE95" s="370"/>
      <c r="AF95" s="370"/>
      <c r="AG95" s="370"/>
    </row>
    <row r="96" spans="1:36" ht="15.75">
      <c r="A96" s="72">
        <v>85</v>
      </c>
      <c r="B96" s="77" t="s">
        <v>98</v>
      </c>
      <c r="C96" s="78" t="s">
        <v>375</v>
      </c>
      <c r="D96" s="78"/>
      <c r="E96" s="77"/>
      <c r="F96" s="78"/>
      <c r="G96" s="78"/>
      <c r="H96" s="78"/>
      <c r="I96" s="78"/>
      <c r="J96" s="107"/>
      <c r="K96" s="78"/>
      <c r="L96" s="231"/>
      <c r="M96" s="78" t="s">
        <v>375</v>
      </c>
      <c r="N96" s="373">
        <v>0</v>
      </c>
      <c r="O96" s="373">
        <v>0</v>
      </c>
      <c r="P96" s="373">
        <v>558.20000000000005</v>
      </c>
      <c r="Q96" s="373">
        <v>612.20000000000005</v>
      </c>
      <c r="R96" s="373">
        <v>0</v>
      </c>
      <c r="S96" s="373">
        <v>0</v>
      </c>
      <c r="T96" s="373">
        <v>222.48</v>
      </c>
      <c r="U96" s="373">
        <v>303.8</v>
      </c>
      <c r="V96" s="373">
        <v>0</v>
      </c>
      <c r="W96" s="373">
        <v>0</v>
      </c>
      <c r="X96" s="373">
        <v>308.60000000000002</v>
      </c>
      <c r="Y96" s="373">
        <v>305</v>
      </c>
      <c r="Z96" s="370"/>
      <c r="AA96" s="370"/>
      <c r="AB96" s="370">
        <f t="shared" si="13"/>
        <v>39.856682192762442</v>
      </c>
      <c r="AC96" s="370">
        <f t="shared" si="9"/>
        <v>49.624305782424045</v>
      </c>
      <c r="AD96" s="370"/>
      <c r="AE96" s="370"/>
      <c r="AF96" s="370">
        <f t="shared" si="15"/>
        <v>55.284844141884626</v>
      </c>
      <c r="AG96" s="370">
        <f t="shared" si="11"/>
        <v>49.820320156811498</v>
      </c>
      <c r="AI96" s="562"/>
      <c r="AJ96" s="562"/>
    </row>
    <row r="97" spans="1:33" ht="15.75">
      <c r="A97" s="165"/>
      <c r="B97" s="165"/>
      <c r="C97" s="164"/>
      <c r="D97" s="164"/>
      <c r="E97" s="366"/>
      <c r="F97" s="164"/>
      <c r="G97" s="164"/>
      <c r="H97" s="164"/>
      <c r="I97" s="164"/>
      <c r="J97" s="164"/>
      <c r="K97" s="164"/>
      <c r="L97" s="164"/>
      <c r="M97" s="164"/>
      <c r="N97" s="164"/>
      <c r="O97" s="164"/>
      <c r="P97" s="164"/>
      <c r="Q97" s="164"/>
      <c r="R97" s="164"/>
      <c r="S97" s="164"/>
      <c r="T97" s="164"/>
      <c r="U97" s="164"/>
      <c r="V97" s="379"/>
      <c r="W97" s="379"/>
      <c r="X97" s="379"/>
      <c r="Y97" s="379"/>
      <c r="Z97" s="380"/>
      <c r="AA97" s="380"/>
      <c r="AB97" s="380"/>
      <c r="AC97" s="380"/>
      <c r="AD97" s="380"/>
      <c r="AE97" s="380"/>
      <c r="AF97" s="380"/>
      <c r="AG97" s="380"/>
    </row>
    <row r="98" spans="1:33" hidden="1">
      <c r="C98" s="363"/>
      <c r="D98" s="363"/>
      <c r="N98" s="560">
        <f>N96+N94+N93+N92+N91+N88+N87+N86+N85+N84+N81+N79+N78+N77+N75+N74+N73+N71+N68+N67+N66+N65+N63+N62+N60+N58+N57+N56+N55+N54+N53+N52+N49+N48+N46+N45+N44+N42+N41+N40+N38+N37+N36+N34+N33+N32+N31+N27+N24+N22+N21+N18+N17+N16+N14+N13</f>
        <v>14066.006000000001</v>
      </c>
      <c r="O98" s="560">
        <f>O96+O94+O93+O92+O91+O88+O87+O86+O85+O84+O81+O79+O78+O77+O75+O74+O73+O71+O68+O67+O66+O65+O63+O62+O60+O58+O57+O56+O55+O54+O53+O52+O49+O48+O46+O45+O44+O42+O41+O40+O38+O37+O36+O34+O33+O32+O31+O27+O24+O22+O21+O18+O17+O16+O14+O13</f>
        <v>15554.365659999998</v>
      </c>
      <c r="P98" s="560">
        <f>P96+P94+P93+P87+P86+P85+P84+P81+P79+P78+P77+P75+P73+P71+P16+P69+P68+P67+P66+P65+P63+P62+P61+P60+P59+P58+P57+P56+P55+P54+P53+P52+P50+P49+P48+P46+P45+P44+P42+P41+P38+P37+P36+P34+P33+P32+P31+P27+P26+P24+P21+P18+P17+P14</f>
        <v>856492.64779999992</v>
      </c>
      <c r="Q98" s="560">
        <f>Q96+Q94+Q93+Q87+Q86+Q85+Q84+Q81+Q79+Q78+Q77+Q75+Q73+Q72+Q71+Q16+Q69+Q68+Q67+Q66+Q65+Q63+Q62+Q61+Q60+Q59+Q58+Q57+Q56+Q55+Q54+Q53+Q52+Q50+Q49+Q48+Q46+Q45+Q44+Q42+Q41+Q38+Q37+Q36+Q34+Q33+Q32+Q31+Q27+Q26+Q24+Q21+Q18+Q17+Q14</f>
        <v>894970.59519999998</v>
      </c>
      <c r="R98" s="560">
        <f>R96+R94+R93+R92+R91+R88+R87+R86+R85+R84+R81+R79+R78+R77+R75+R74+R73+R71+R68+R67+R66+R65+R63+R62+R60+R58+R57+R56+R54+R53+R52+R49+R46+R45+R44+R42+R40+R37+R36+R34+R33+R32+R31+R27+R24+R22+R21+R18+R17+R16+R14+R13</f>
        <v>11127.606</v>
      </c>
      <c r="S98" s="560">
        <f>S96+S94+S93+S92+S91+S88+S87+S86+S85+S84+S81+S79+S78+S77+S75+S74+S73+S71+S68+S67+S66+S65+S63+S62+S60+S58+S57+S56+S54+S53+S52+S49+S46+S45+S44+S42+S40+S37+S36+S34+S33+S32+S31+S27+S24+S22+S21+S18+S17+S16+S14+S13</f>
        <v>11735.406000000001</v>
      </c>
      <c r="T98" s="560">
        <f>T96+T94+T93+T87+T86+T85+T84+T81+T79+T78+T77+T75+T73+T71+T69+T68+T67+T66+T65+T63+T62+T61+T60+T59+T58+T57+T56+T55+T54+T53+T52+T50+T49+T48+T46+T45+T44+T42+T41+T38+T37+T36+T34+T33+T32+T31+T27+T26+T24+T21+T18+T17+T14</f>
        <v>466020.70809999999</v>
      </c>
      <c r="U98" s="560">
        <f>U96+U94+U93+U87+U86+U85+U84+U81+U79+U78+U77+U75+U73+U71+U69+U68+U67+U66+U65+U63+U62+U61+U60+U59+U58+U57+U56+U55+U54+U53+U52+U50+U49+U48+U46+U45+U44+U42+U41+U38+U37+U36+U34+U33+U32+U31+U27+U26+U24+U21+U18+U17+U14</f>
        <v>494751.91110000003</v>
      </c>
      <c r="V98" s="560">
        <f>V96+V94+V93+V91+V88+V87+V86+V84+V81+V79+V78+V77+V75+V74+V73+V71+V68+V67+V16+V66+V65+V63+V62+V60+V58+V57+V56+V55+V54+V53+V52+V49+V48+V46+V45+V44+V41+V40+V38+V37+V36+V34+V33+V32+V31+V24+V22+V21+V18+V17</f>
        <v>2046.2094999999999</v>
      </c>
      <c r="W98" s="560">
        <f>W96+W94+W93+W91+W88+W87+W86+W84+W81+W79+W78+W77+W75+W74+W73+W71+W68+W67+W16+W66+W65+W63+W62+W60+W58+W57+W56+W55+W54+W53+W52+W49+W48+W46+W45+W44+W41+W40+W38+W37+W36+W34+W33+W32+W31+W24+W22+W21+W18+W17</f>
        <v>2552.4244999999996</v>
      </c>
      <c r="X98" s="560">
        <f>X96+X94+X93+X87+X86+X84+X16+X81+X79+X78+X77+X75+X73+X71+X69+X68+X67+X66+X65+X63+X62+X61+X60+X59+X58+X57+X56+X55+X54+X53+X52+X50+X49+X48+X46+X45+X44+X42+X41+X38+X37+X36+X34+X33+X32+X31+X26+X24+X21+X18+X17+X14</f>
        <v>34979.814799999993</v>
      </c>
      <c r="Y98" s="560">
        <f>Y96+Y94+Y93+Y87+Y86+Y84+Y16+Y81+Y79+Y78+Y77+Y75+Y73+Y71+Y69+Y68+Y67+Y66+Y65+Y63+Y62+Y61+Y60+Y59+Y58+Y57+Y56+Y55+Y54+Y53+Y52+Y50+Y49+Y48+Y46+Y45+Y44+Y42+Y41+Y38+Y37+Y36+Y34+Y33+Y32+Y31+Y26+Y24+Y21+Y18+Y17+Y14</f>
        <v>36770.346799999992</v>
      </c>
    </row>
    <row r="99" spans="1:33" hidden="1">
      <c r="R99" s="533">
        <f>R98/N98*100</f>
        <v>79.109919333178141</v>
      </c>
      <c r="S99" s="533">
        <f>S98/O98*100</f>
        <v>75.447666954230542</v>
      </c>
      <c r="T99" s="533">
        <f>T98/P98*100</f>
        <v>54.410357087947915</v>
      </c>
      <c r="U99" s="533">
        <f>U98/Q98*100</f>
        <v>55.281359382476388</v>
      </c>
      <c r="V99" s="533">
        <f>V98/N98*100</f>
        <v>14.547196268791579</v>
      </c>
      <c r="W99" s="533">
        <f>W98/O98*100</f>
        <v>16.409698446037432</v>
      </c>
    </row>
    <row r="100" spans="1:33" hidden="1"/>
    <row r="101" spans="1:33" ht="15" customHeight="1">
      <c r="A101" s="20"/>
      <c r="B101" s="610"/>
      <c r="C101" s="610"/>
      <c r="D101" s="610"/>
      <c r="E101" s="610"/>
      <c r="F101" s="610"/>
      <c r="G101" s="610"/>
      <c r="H101" s="610"/>
      <c r="I101" s="610"/>
      <c r="J101" s="610"/>
      <c r="K101" s="610"/>
      <c r="L101" s="610"/>
      <c r="M101" s="610"/>
      <c r="N101" s="610"/>
      <c r="O101" s="610"/>
      <c r="P101" s="610"/>
      <c r="Q101" s="610"/>
      <c r="R101" s="610"/>
      <c r="S101" s="610"/>
      <c r="T101" s="610"/>
      <c r="U101" s="610"/>
      <c r="V101" s="21"/>
      <c r="W101" s="21"/>
      <c r="X101" s="21"/>
      <c r="Y101" s="21"/>
      <c r="Z101" s="341"/>
      <c r="AA101" s="341"/>
      <c r="AB101" s="341"/>
      <c r="AC101" s="341"/>
      <c r="AD101" s="341"/>
      <c r="AE101" s="341"/>
      <c r="AF101" s="341"/>
      <c r="AG101" s="341"/>
    </row>
    <row r="102" spans="1:33">
      <c r="A102" s="20"/>
      <c r="B102" s="11"/>
    </row>
  </sheetData>
  <autoFilter ref="A11:AG96"/>
  <mergeCells count="34">
    <mergeCell ref="B101:U101"/>
    <mergeCell ref="X9:Y9"/>
    <mergeCell ref="Z9:AA9"/>
    <mergeCell ref="AB9:AC9"/>
    <mergeCell ref="AD9:AE9"/>
    <mergeCell ref="D8:D10"/>
    <mergeCell ref="E8:J8"/>
    <mergeCell ref="E9:E10"/>
    <mergeCell ref="F9:F10"/>
    <mergeCell ref="G9:H9"/>
    <mergeCell ref="I9:J9"/>
    <mergeCell ref="G86:H86"/>
    <mergeCell ref="AF9:AG9"/>
    <mergeCell ref="N9:O9"/>
    <mergeCell ref="P9:Q9"/>
    <mergeCell ref="R9:S9"/>
    <mergeCell ref="T9:U9"/>
    <mergeCell ref="V9:W9"/>
    <mergeCell ref="A1:U1"/>
    <mergeCell ref="A2:A10"/>
    <mergeCell ref="B2:B10"/>
    <mergeCell ref="C2:AG2"/>
    <mergeCell ref="C3:AG3"/>
    <mergeCell ref="C4:AG4"/>
    <mergeCell ref="C5:J5"/>
    <mergeCell ref="K5:M9"/>
    <mergeCell ref="N5:Q8"/>
    <mergeCell ref="R5:U8"/>
    <mergeCell ref="V5:Y8"/>
    <mergeCell ref="Z5:AC8"/>
    <mergeCell ref="AD5:AG8"/>
    <mergeCell ref="C6:C10"/>
    <mergeCell ref="D6:J6"/>
    <mergeCell ref="D7:J7"/>
  </mergeCells>
  <pageMargins left="0.7" right="0.7" top="0.75" bottom="0.75" header="0.3" footer="0.3"/>
  <pageSetup paperSize="9" firstPageNumber="2147483648"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
  <sheetViews>
    <sheetView zoomScale="50" zoomScaleNormal="50" workbookViewId="0">
      <pane xSplit="13" ySplit="10" topLeftCell="N11" activePane="bottomRight" state="frozen"/>
      <selection pane="topRight" activeCell="N1" sqref="N1"/>
      <selection pane="bottomLeft" activeCell="A11" sqref="A11"/>
      <selection pane="bottomRight" activeCell="M97" sqref="M97"/>
    </sheetView>
  </sheetViews>
  <sheetFormatPr defaultRowHeight="18.75"/>
  <cols>
    <col min="1" max="1" width="5.42578125" style="42" customWidth="1"/>
    <col min="2" max="2" width="31.5703125" style="126" customWidth="1"/>
    <col min="3" max="3" width="4.7109375" style="41" customWidth="1"/>
    <col min="4" max="4" width="5" style="41" customWidth="1"/>
    <col min="5" max="5" width="49.140625" style="41" customWidth="1"/>
    <col min="6" max="6" width="14.7109375" style="42" customWidth="1"/>
    <col min="7" max="9" width="17" style="42" customWidth="1"/>
    <col min="10" max="10" width="11.28515625" style="42" customWidth="1"/>
    <col min="11" max="11" width="5.42578125" style="41" customWidth="1"/>
    <col min="12" max="12" width="20" style="41" customWidth="1"/>
    <col min="13" max="13" width="4.7109375" style="41" customWidth="1"/>
    <col min="14" max="14" width="15.42578125" style="41" customWidth="1"/>
    <col min="15" max="15" width="15.85546875" style="42" customWidth="1"/>
    <col min="16" max="17" width="15" style="42" customWidth="1"/>
    <col min="18" max="18" width="14.140625" style="42" customWidth="1"/>
    <col min="19" max="19" width="15.42578125" style="42" customWidth="1"/>
    <col min="20" max="20" width="14.5703125" style="42" customWidth="1"/>
    <col min="21" max="21" width="14.28515625" style="42" customWidth="1"/>
    <col min="22" max="22" width="14.5703125" style="42" customWidth="1"/>
    <col min="23" max="23" width="16.28515625" style="42" customWidth="1"/>
    <col min="24" max="24" width="13.85546875" style="42" customWidth="1"/>
    <col min="25" max="25" width="14.85546875" style="42" customWidth="1"/>
    <col min="26" max="26" width="12.140625" style="350" customWidth="1"/>
    <col min="27" max="27" width="11.85546875" style="350" customWidth="1"/>
    <col min="28" max="28" width="10.42578125" style="350" customWidth="1"/>
    <col min="29" max="29" width="12" style="350" customWidth="1"/>
    <col min="30" max="30" width="11.5703125" style="350" customWidth="1"/>
    <col min="31" max="31" width="11.7109375" style="350" customWidth="1"/>
    <col min="32" max="32" width="11.28515625" style="350" customWidth="1"/>
    <col min="33" max="33" width="11.5703125" style="350" customWidth="1"/>
  </cols>
  <sheetData>
    <row r="1" spans="1:33">
      <c r="A1" s="615" t="s">
        <v>0</v>
      </c>
      <c r="B1" s="616"/>
      <c r="C1" s="643"/>
      <c r="D1" s="643"/>
      <c r="E1" s="643"/>
      <c r="F1" s="643"/>
      <c r="G1" s="643"/>
      <c r="H1" s="643"/>
      <c r="I1" s="643"/>
      <c r="J1" s="643"/>
      <c r="K1" s="643"/>
      <c r="L1" s="643"/>
      <c r="M1" s="643"/>
      <c r="N1" s="643"/>
      <c r="O1" s="643"/>
      <c r="P1" s="643"/>
      <c r="Q1" s="643"/>
      <c r="R1" s="643"/>
      <c r="S1" s="643"/>
      <c r="T1" s="643"/>
      <c r="U1" s="643"/>
      <c r="V1" s="39"/>
      <c r="W1" s="39"/>
      <c r="X1" s="39"/>
      <c r="Y1" s="39"/>
      <c r="Z1" s="337"/>
      <c r="AA1" s="337"/>
      <c r="AB1" s="337"/>
      <c r="AC1" s="337"/>
      <c r="AD1" s="337"/>
      <c r="AE1" s="337"/>
      <c r="AF1" s="337"/>
      <c r="AG1" s="337"/>
    </row>
    <row r="2" spans="1:33" ht="15.75" customHeight="1">
      <c r="A2" s="601" t="s">
        <v>1</v>
      </c>
      <c r="B2" s="686" t="s">
        <v>2</v>
      </c>
      <c r="C2" s="614" t="s">
        <v>127</v>
      </c>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row>
    <row r="3" spans="1:33" ht="21" customHeight="1">
      <c r="A3" s="601"/>
      <c r="B3" s="686"/>
      <c r="C3" s="588" t="s">
        <v>1345</v>
      </c>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row>
    <row r="4" spans="1:33" ht="19.5" customHeight="1">
      <c r="A4" s="601"/>
      <c r="B4" s="686"/>
      <c r="C4" s="644" t="s">
        <v>171</v>
      </c>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row>
    <row r="5" spans="1:33" ht="15">
      <c r="A5" s="601"/>
      <c r="B5" s="686"/>
      <c r="C5" s="594" t="s">
        <v>6</v>
      </c>
      <c r="D5" s="595"/>
      <c r="E5" s="595"/>
      <c r="F5" s="595"/>
      <c r="G5" s="595"/>
      <c r="H5" s="595"/>
      <c r="I5" s="595"/>
      <c r="J5" s="596"/>
      <c r="K5" s="645" t="s">
        <v>154</v>
      </c>
      <c r="L5" s="646"/>
      <c r="M5" s="647"/>
      <c r="N5" s="645" t="s">
        <v>172</v>
      </c>
      <c r="O5" s="646"/>
      <c r="P5" s="646"/>
      <c r="Q5" s="647"/>
      <c r="R5" s="645" t="s">
        <v>173</v>
      </c>
      <c r="S5" s="646"/>
      <c r="T5" s="646"/>
      <c r="U5" s="647"/>
      <c r="V5" s="645" t="s">
        <v>174</v>
      </c>
      <c r="W5" s="646"/>
      <c r="X5" s="646"/>
      <c r="Y5" s="647"/>
      <c r="Z5" s="654" t="s">
        <v>175</v>
      </c>
      <c r="AA5" s="655"/>
      <c r="AB5" s="655"/>
      <c r="AC5" s="681"/>
      <c r="AD5" s="654" t="s">
        <v>176</v>
      </c>
      <c r="AE5" s="655"/>
      <c r="AF5" s="655"/>
      <c r="AG5" s="681"/>
    </row>
    <row r="6" spans="1:33" ht="17.25" customHeight="1">
      <c r="A6" s="601"/>
      <c r="B6" s="686"/>
      <c r="C6" s="599" t="s">
        <v>8</v>
      </c>
      <c r="D6" s="687" t="s">
        <v>9</v>
      </c>
      <c r="E6" s="688"/>
      <c r="F6" s="688"/>
      <c r="G6" s="688"/>
      <c r="H6" s="688"/>
      <c r="I6" s="688"/>
      <c r="J6" s="689"/>
      <c r="K6" s="648"/>
      <c r="L6" s="649"/>
      <c r="M6" s="650"/>
      <c r="N6" s="648"/>
      <c r="O6" s="680"/>
      <c r="P6" s="680"/>
      <c r="Q6" s="650"/>
      <c r="R6" s="648"/>
      <c r="S6" s="680"/>
      <c r="T6" s="680"/>
      <c r="U6" s="650"/>
      <c r="V6" s="648"/>
      <c r="W6" s="680"/>
      <c r="X6" s="680"/>
      <c r="Y6" s="650"/>
      <c r="Z6" s="656"/>
      <c r="AA6" s="682"/>
      <c r="AB6" s="682"/>
      <c r="AC6" s="683"/>
      <c r="AD6" s="656"/>
      <c r="AE6" s="682"/>
      <c r="AF6" s="682"/>
      <c r="AG6" s="683"/>
    </row>
    <row r="7" spans="1:33" ht="15" customHeight="1">
      <c r="A7" s="601"/>
      <c r="B7" s="686"/>
      <c r="C7" s="599"/>
      <c r="D7" s="594" t="s">
        <v>115</v>
      </c>
      <c r="E7" s="595"/>
      <c r="F7" s="595"/>
      <c r="G7" s="595"/>
      <c r="H7" s="595"/>
      <c r="I7" s="595"/>
      <c r="J7" s="596"/>
      <c r="K7" s="648"/>
      <c r="L7" s="649"/>
      <c r="M7" s="650"/>
      <c r="N7" s="648"/>
      <c r="O7" s="680"/>
      <c r="P7" s="680"/>
      <c r="Q7" s="650"/>
      <c r="R7" s="648"/>
      <c r="S7" s="680"/>
      <c r="T7" s="680"/>
      <c r="U7" s="650"/>
      <c r="V7" s="648"/>
      <c r="W7" s="680"/>
      <c r="X7" s="680"/>
      <c r="Y7" s="650"/>
      <c r="Z7" s="656"/>
      <c r="AA7" s="682"/>
      <c r="AB7" s="682"/>
      <c r="AC7" s="683"/>
      <c r="AD7" s="656"/>
      <c r="AE7" s="682"/>
      <c r="AF7" s="682"/>
      <c r="AG7" s="683"/>
    </row>
    <row r="8" spans="1:33" ht="15.75" customHeight="1">
      <c r="A8" s="601"/>
      <c r="B8" s="686"/>
      <c r="C8" s="599"/>
      <c r="D8" s="599" t="s">
        <v>8</v>
      </c>
      <c r="E8" s="609" t="s">
        <v>9</v>
      </c>
      <c r="F8" s="609"/>
      <c r="G8" s="609"/>
      <c r="H8" s="609"/>
      <c r="I8" s="609"/>
      <c r="J8" s="609"/>
      <c r="K8" s="648"/>
      <c r="L8" s="649"/>
      <c r="M8" s="650"/>
      <c r="N8" s="651"/>
      <c r="O8" s="652"/>
      <c r="P8" s="652"/>
      <c r="Q8" s="653"/>
      <c r="R8" s="651"/>
      <c r="S8" s="652"/>
      <c r="T8" s="652"/>
      <c r="U8" s="653"/>
      <c r="V8" s="651"/>
      <c r="W8" s="652"/>
      <c r="X8" s="652"/>
      <c r="Y8" s="653"/>
      <c r="Z8" s="658"/>
      <c r="AA8" s="659"/>
      <c r="AB8" s="659"/>
      <c r="AC8" s="684"/>
      <c r="AD8" s="658"/>
      <c r="AE8" s="659"/>
      <c r="AF8" s="659"/>
      <c r="AG8" s="684"/>
    </row>
    <row r="9" spans="1:33" ht="89.25" customHeight="1">
      <c r="A9" s="601"/>
      <c r="B9" s="686"/>
      <c r="C9" s="599"/>
      <c r="D9" s="599"/>
      <c r="E9" s="611" t="s">
        <v>116</v>
      </c>
      <c r="F9" s="611" t="s">
        <v>117</v>
      </c>
      <c r="G9" s="611" t="s">
        <v>160</v>
      </c>
      <c r="H9" s="611"/>
      <c r="I9" s="599" t="s">
        <v>169</v>
      </c>
      <c r="J9" s="599"/>
      <c r="K9" s="651"/>
      <c r="L9" s="652"/>
      <c r="M9" s="653"/>
      <c r="N9" s="664" t="s">
        <v>143</v>
      </c>
      <c r="O9" s="665"/>
      <c r="P9" s="664" t="s">
        <v>144</v>
      </c>
      <c r="Q9" s="665"/>
      <c r="R9" s="664" t="s">
        <v>143</v>
      </c>
      <c r="S9" s="665"/>
      <c r="T9" s="664" t="s">
        <v>144</v>
      </c>
      <c r="U9" s="665"/>
      <c r="V9" s="664" t="s">
        <v>143</v>
      </c>
      <c r="W9" s="665"/>
      <c r="X9" s="664" t="s">
        <v>144</v>
      </c>
      <c r="Y9" s="665"/>
      <c r="Z9" s="664" t="s">
        <v>143</v>
      </c>
      <c r="AA9" s="665"/>
      <c r="AB9" s="664" t="s">
        <v>144</v>
      </c>
      <c r="AC9" s="665"/>
      <c r="AD9" s="664" t="s">
        <v>143</v>
      </c>
      <c r="AE9" s="665"/>
      <c r="AF9" s="664" t="s">
        <v>144</v>
      </c>
      <c r="AG9" s="665"/>
    </row>
    <row r="10" spans="1:33" ht="49.5" customHeight="1">
      <c r="A10" s="601"/>
      <c r="B10" s="686"/>
      <c r="C10" s="599"/>
      <c r="D10" s="599"/>
      <c r="E10" s="611"/>
      <c r="F10" s="611"/>
      <c r="G10" s="5" t="s">
        <v>143</v>
      </c>
      <c r="H10" s="5" t="s">
        <v>144</v>
      </c>
      <c r="I10" s="5" t="s">
        <v>143</v>
      </c>
      <c r="J10" s="5" t="s">
        <v>144</v>
      </c>
      <c r="K10" s="567" t="s">
        <v>8</v>
      </c>
      <c r="L10" s="567" t="s">
        <v>10</v>
      </c>
      <c r="M10" s="569" t="s">
        <v>9</v>
      </c>
      <c r="N10" s="296" t="s">
        <v>161</v>
      </c>
      <c r="O10" s="295" t="s">
        <v>162</v>
      </c>
      <c r="P10" s="296" t="s">
        <v>161</v>
      </c>
      <c r="Q10" s="295" t="s">
        <v>162</v>
      </c>
      <c r="R10" s="296" t="s">
        <v>161</v>
      </c>
      <c r="S10" s="295" t="s">
        <v>162</v>
      </c>
      <c r="T10" s="296" t="s">
        <v>161</v>
      </c>
      <c r="U10" s="295" t="s">
        <v>162</v>
      </c>
      <c r="V10" s="296" t="s">
        <v>161</v>
      </c>
      <c r="W10" s="295" t="s">
        <v>162</v>
      </c>
      <c r="X10" s="296" t="s">
        <v>161</v>
      </c>
      <c r="Y10" s="295" t="s">
        <v>162</v>
      </c>
      <c r="Z10" s="388" t="s">
        <v>161</v>
      </c>
      <c r="AA10" s="338" t="s">
        <v>162</v>
      </c>
      <c r="AB10" s="388" t="s">
        <v>161</v>
      </c>
      <c r="AC10" s="338" t="s">
        <v>162</v>
      </c>
      <c r="AD10" s="388" t="s">
        <v>161</v>
      </c>
      <c r="AE10" s="338" t="s">
        <v>162</v>
      </c>
      <c r="AF10" s="388" t="s">
        <v>161</v>
      </c>
      <c r="AG10" s="338" t="s">
        <v>162</v>
      </c>
    </row>
    <row r="11" spans="1:33" ht="27" customHeight="1">
      <c r="A11" s="294">
        <v>1</v>
      </c>
      <c r="B11" s="128">
        <v>2</v>
      </c>
      <c r="C11" s="27">
        <v>3</v>
      </c>
      <c r="D11" s="27">
        <v>4</v>
      </c>
      <c r="E11" s="27">
        <v>5</v>
      </c>
      <c r="F11" s="27">
        <v>6</v>
      </c>
      <c r="G11" s="27">
        <v>7</v>
      </c>
      <c r="H11" s="27">
        <v>8</v>
      </c>
      <c r="I11" s="27">
        <v>9</v>
      </c>
      <c r="J11" s="27">
        <v>10</v>
      </c>
      <c r="K11" s="27">
        <v>11</v>
      </c>
      <c r="L11" s="27">
        <v>12</v>
      </c>
      <c r="M11" s="40">
        <v>13</v>
      </c>
      <c r="N11" s="40">
        <v>14</v>
      </c>
      <c r="O11" s="27">
        <v>15</v>
      </c>
      <c r="P11" s="40">
        <v>16</v>
      </c>
      <c r="Q11" s="27">
        <v>17</v>
      </c>
      <c r="R11" s="40">
        <v>18</v>
      </c>
      <c r="S11" s="27">
        <v>19</v>
      </c>
      <c r="T11" s="40">
        <v>20</v>
      </c>
      <c r="U11" s="27">
        <v>21</v>
      </c>
      <c r="V11" s="40">
        <v>22</v>
      </c>
      <c r="W11" s="27">
        <v>23</v>
      </c>
      <c r="X11" s="40">
        <v>24</v>
      </c>
      <c r="Y11" s="27">
        <v>25</v>
      </c>
      <c r="Z11" s="389">
        <v>26</v>
      </c>
      <c r="AA11" s="340">
        <v>27</v>
      </c>
      <c r="AB11" s="389">
        <v>28</v>
      </c>
      <c r="AC11" s="340">
        <v>29</v>
      </c>
      <c r="AD11" s="389">
        <v>30</v>
      </c>
      <c r="AE11" s="340">
        <v>31</v>
      </c>
      <c r="AF11" s="389">
        <v>32</v>
      </c>
      <c r="AG11" s="340">
        <v>33</v>
      </c>
    </row>
    <row r="12" spans="1:33" ht="15.75">
      <c r="A12" s="298">
        <v>1</v>
      </c>
      <c r="B12" s="57" t="s">
        <v>13</v>
      </c>
      <c r="C12" s="33"/>
      <c r="D12" s="33"/>
      <c r="E12" s="57"/>
      <c r="F12" s="33"/>
      <c r="G12" s="38"/>
      <c r="H12" s="38"/>
      <c r="I12" s="38"/>
      <c r="J12" s="38"/>
      <c r="K12" s="38"/>
      <c r="L12" s="150"/>
      <c r="M12" s="38"/>
      <c r="N12" s="38"/>
      <c r="O12" s="38"/>
      <c r="P12" s="38"/>
      <c r="Q12" s="38"/>
      <c r="R12" s="38"/>
      <c r="S12" s="38"/>
      <c r="T12" s="38"/>
      <c r="U12" s="38"/>
      <c r="V12" s="38"/>
      <c r="W12" s="38"/>
      <c r="X12" s="38"/>
      <c r="Y12" s="38"/>
      <c r="Z12" s="370"/>
      <c r="AA12" s="370"/>
      <c r="AB12" s="370"/>
      <c r="AC12" s="370"/>
      <c r="AD12" s="370"/>
      <c r="AE12" s="370"/>
      <c r="AF12" s="370"/>
      <c r="AG12" s="370"/>
    </row>
    <row r="13" spans="1:33" ht="15.75">
      <c r="A13" s="54">
        <v>2</v>
      </c>
      <c r="B13" s="61" t="s">
        <v>14</v>
      </c>
      <c r="C13" s="60"/>
      <c r="D13" s="60"/>
      <c r="E13" s="61"/>
      <c r="F13" s="60"/>
      <c r="G13" s="62"/>
      <c r="H13" s="62"/>
      <c r="I13" s="62"/>
      <c r="J13" s="62"/>
      <c r="K13" s="62"/>
      <c r="L13" s="151"/>
      <c r="M13" s="62"/>
      <c r="N13" s="62"/>
      <c r="O13" s="62"/>
      <c r="P13" s="62"/>
      <c r="Q13" s="62"/>
      <c r="R13" s="62"/>
      <c r="S13" s="62"/>
      <c r="T13" s="62"/>
      <c r="U13" s="62"/>
      <c r="V13" s="62"/>
      <c r="W13" s="62"/>
      <c r="X13" s="62"/>
      <c r="Y13" s="62"/>
      <c r="Z13" s="370"/>
      <c r="AA13" s="370"/>
      <c r="AB13" s="370"/>
      <c r="AC13" s="370"/>
      <c r="AD13" s="370"/>
      <c r="AE13" s="370"/>
      <c r="AF13" s="370"/>
      <c r="AG13" s="370"/>
    </row>
    <row r="14" spans="1:33" s="123" customFormat="1" ht="173.25">
      <c r="A14" s="72">
        <v>3</v>
      </c>
      <c r="B14" s="77" t="s">
        <v>15</v>
      </c>
      <c r="C14" s="60" t="s">
        <v>375</v>
      </c>
      <c r="D14" s="60"/>
      <c r="E14" s="61" t="s">
        <v>1346</v>
      </c>
      <c r="F14" s="60" t="s">
        <v>566</v>
      </c>
      <c r="G14" s="60"/>
      <c r="H14" s="60">
        <v>6</v>
      </c>
      <c r="I14" s="60"/>
      <c r="J14" s="60">
        <v>14</v>
      </c>
      <c r="K14" s="76"/>
      <c r="L14" s="77"/>
      <c r="M14" s="76" t="s">
        <v>375</v>
      </c>
      <c r="N14" s="60"/>
      <c r="O14" s="60"/>
      <c r="P14" s="76">
        <v>451</v>
      </c>
      <c r="Q14" s="76">
        <v>465</v>
      </c>
      <c r="R14" s="60"/>
      <c r="S14" s="60"/>
      <c r="T14" s="76">
        <v>386</v>
      </c>
      <c r="U14" s="76">
        <v>400</v>
      </c>
      <c r="V14" s="60"/>
      <c r="W14" s="60"/>
      <c r="X14" s="62"/>
      <c r="Y14" s="62"/>
      <c r="Z14" s="370"/>
      <c r="AA14" s="370"/>
      <c r="AB14" s="370">
        <f t="shared" ref="AB14:AB73" si="0">T14/P14*100</f>
        <v>85.58758314855875</v>
      </c>
      <c r="AC14" s="370">
        <f t="shared" ref="AC14:AC75" si="1">U14/Q14*100</f>
        <v>86.021505376344081</v>
      </c>
      <c r="AD14" s="370"/>
      <c r="AE14" s="370"/>
      <c r="AF14" s="370">
        <f t="shared" ref="AF14:AF73" si="2">X14/P14*100</f>
        <v>0</v>
      </c>
      <c r="AG14" s="370">
        <f t="shared" ref="AG14:AG73" si="3">Y14/Q14*100</f>
        <v>0</v>
      </c>
    </row>
    <row r="15" spans="1:33" s="123" customFormat="1">
      <c r="A15" s="60">
        <v>4</v>
      </c>
      <c r="B15" s="61" t="s">
        <v>16</v>
      </c>
      <c r="C15" s="60"/>
      <c r="D15" s="60"/>
      <c r="E15" s="61"/>
      <c r="F15" s="60"/>
      <c r="G15" s="60"/>
      <c r="H15" s="60"/>
      <c r="I15" s="60"/>
      <c r="J15" s="60"/>
      <c r="K15" s="60"/>
      <c r="L15" s="61"/>
      <c r="M15" s="60"/>
      <c r="N15" s="60"/>
      <c r="O15" s="60"/>
      <c r="P15" s="60"/>
      <c r="Q15" s="60"/>
      <c r="R15" s="60"/>
      <c r="S15" s="60"/>
      <c r="T15" s="60"/>
      <c r="U15" s="60"/>
      <c r="V15" s="60"/>
      <c r="W15" s="60"/>
      <c r="X15" s="60"/>
      <c r="Y15" s="60"/>
      <c r="Z15" s="370"/>
      <c r="AA15" s="370"/>
      <c r="AB15" s="370"/>
      <c r="AC15" s="370"/>
      <c r="AD15" s="370"/>
      <c r="AE15" s="370"/>
      <c r="AF15" s="370"/>
      <c r="AG15" s="370"/>
    </row>
    <row r="16" spans="1:33" s="124" customFormat="1">
      <c r="A16" s="72">
        <v>5</v>
      </c>
      <c r="B16" s="77" t="s">
        <v>17</v>
      </c>
      <c r="C16" s="76" t="s">
        <v>375</v>
      </c>
      <c r="D16" s="76"/>
      <c r="E16" s="77"/>
      <c r="F16" s="76"/>
      <c r="G16" s="76"/>
      <c r="H16" s="76"/>
      <c r="I16" s="76"/>
      <c r="J16" s="76"/>
      <c r="K16" s="76"/>
      <c r="L16" s="77"/>
      <c r="M16" s="76" t="s">
        <v>375</v>
      </c>
      <c r="N16" s="76">
        <v>124</v>
      </c>
      <c r="O16" s="76">
        <v>130</v>
      </c>
      <c r="P16" s="76">
        <v>562</v>
      </c>
      <c r="Q16" s="76">
        <v>596</v>
      </c>
      <c r="R16" s="76">
        <v>124</v>
      </c>
      <c r="S16" s="76">
        <v>124</v>
      </c>
      <c r="T16" s="76">
        <v>510</v>
      </c>
      <c r="U16" s="76">
        <v>510</v>
      </c>
      <c r="V16" s="60" t="s">
        <v>126</v>
      </c>
      <c r="W16" s="76">
        <v>6</v>
      </c>
      <c r="X16" s="76">
        <v>52</v>
      </c>
      <c r="Y16" s="76">
        <v>86</v>
      </c>
      <c r="Z16" s="370">
        <f t="shared" ref="Z16:Z71" si="4">R16/N16*100</f>
        <v>100</v>
      </c>
      <c r="AA16" s="370">
        <f t="shared" ref="AA16:AA75" si="5">S16/O16*100</f>
        <v>95.384615384615387</v>
      </c>
      <c r="AB16" s="370">
        <f t="shared" si="0"/>
        <v>90.747330960854086</v>
      </c>
      <c r="AC16" s="370">
        <f t="shared" si="1"/>
        <v>85.570469798657726</v>
      </c>
      <c r="AD16" s="370"/>
      <c r="AE16" s="370">
        <f t="shared" ref="AE16:AE74" si="6">W16/O16*100</f>
        <v>4.6153846153846159</v>
      </c>
      <c r="AF16" s="370">
        <f t="shared" si="2"/>
        <v>9.252669039145907</v>
      </c>
      <c r="AG16" s="370">
        <f t="shared" si="3"/>
        <v>14.429530201342283</v>
      </c>
    </row>
    <row r="17" spans="1:33" s="123" customFormat="1" ht="63">
      <c r="A17" s="72">
        <v>6</v>
      </c>
      <c r="B17" s="77" t="s">
        <v>18</v>
      </c>
      <c r="C17" s="76"/>
      <c r="D17" s="76"/>
      <c r="E17" s="77" t="s">
        <v>1347</v>
      </c>
      <c r="F17" s="60"/>
      <c r="G17" s="62"/>
      <c r="H17" s="62"/>
      <c r="I17" s="62"/>
      <c r="J17" s="62"/>
      <c r="K17" s="78"/>
      <c r="L17" s="82"/>
      <c r="M17" s="76" t="s">
        <v>375</v>
      </c>
      <c r="N17" s="76">
        <v>234</v>
      </c>
      <c r="O17" s="76">
        <v>267</v>
      </c>
      <c r="P17" s="76">
        <v>40</v>
      </c>
      <c r="Q17" s="76">
        <v>0</v>
      </c>
      <c r="R17" s="76">
        <v>0</v>
      </c>
      <c r="S17" s="76">
        <v>0</v>
      </c>
      <c r="T17" s="76">
        <v>0</v>
      </c>
      <c r="U17" s="76">
        <v>0</v>
      </c>
      <c r="V17" s="76">
        <v>20</v>
      </c>
      <c r="W17" s="76">
        <v>32</v>
      </c>
      <c r="X17" s="76">
        <v>5</v>
      </c>
      <c r="Y17" s="76">
        <v>0</v>
      </c>
      <c r="Z17" s="370">
        <f t="shared" si="4"/>
        <v>0</v>
      </c>
      <c r="AA17" s="370">
        <f t="shared" si="5"/>
        <v>0</v>
      </c>
      <c r="AB17" s="370">
        <f t="shared" si="0"/>
        <v>0</v>
      </c>
      <c r="AC17" s="370"/>
      <c r="AD17" s="370">
        <f t="shared" ref="AD17:AD71" si="7">V17/N17*100</f>
        <v>8.5470085470085468</v>
      </c>
      <c r="AE17" s="370">
        <f t="shared" si="6"/>
        <v>11.985018726591761</v>
      </c>
      <c r="AF17" s="370">
        <f t="shared" si="2"/>
        <v>12.5</v>
      </c>
      <c r="AG17" s="370"/>
    </row>
    <row r="18" spans="1:33" s="123" customFormat="1" ht="31.5">
      <c r="A18" s="72">
        <v>7</v>
      </c>
      <c r="B18" s="77" t="s">
        <v>19</v>
      </c>
      <c r="C18" s="76"/>
      <c r="D18" s="76"/>
      <c r="E18" s="77" t="s">
        <v>417</v>
      </c>
      <c r="F18" s="76" t="s">
        <v>253</v>
      </c>
      <c r="G18" s="76" t="s">
        <v>416</v>
      </c>
      <c r="H18" s="76" t="s">
        <v>416</v>
      </c>
      <c r="I18" s="76">
        <v>53.85</v>
      </c>
      <c r="J18" s="76">
        <v>50.6</v>
      </c>
      <c r="K18" s="76"/>
      <c r="L18" s="77"/>
      <c r="M18" s="76" t="s">
        <v>375</v>
      </c>
      <c r="N18" s="76">
        <v>15</v>
      </c>
      <c r="O18" s="76">
        <v>15</v>
      </c>
      <c r="P18" s="76">
        <v>251</v>
      </c>
      <c r="Q18" s="76">
        <v>251</v>
      </c>
      <c r="R18" s="76">
        <v>8</v>
      </c>
      <c r="S18" s="76">
        <v>8</v>
      </c>
      <c r="T18" s="76">
        <v>200</v>
      </c>
      <c r="U18" s="76">
        <v>200</v>
      </c>
      <c r="V18" s="76">
        <v>0</v>
      </c>
      <c r="W18" s="76">
        <v>0</v>
      </c>
      <c r="X18" s="76">
        <v>51</v>
      </c>
      <c r="Y18" s="76">
        <v>51</v>
      </c>
      <c r="Z18" s="370">
        <f t="shared" si="4"/>
        <v>53.333333333333336</v>
      </c>
      <c r="AA18" s="370">
        <f t="shared" si="5"/>
        <v>53.333333333333336</v>
      </c>
      <c r="AB18" s="370">
        <f t="shared" si="0"/>
        <v>79.681274900398407</v>
      </c>
      <c r="AC18" s="370">
        <f t="shared" si="1"/>
        <v>79.681274900398407</v>
      </c>
      <c r="AD18" s="370">
        <f t="shared" si="7"/>
        <v>0</v>
      </c>
      <c r="AE18" s="370">
        <f t="shared" si="6"/>
        <v>0</v>
      </c>
      <c r="AF18" s="370">
        <f t="shared" si="2"/>
        <v>20.318725099601593</v>
      </c>
      <c r="AG18" s="370">
        <f t="shared" si="3"/>
        <v>20.318725099601593</v>
      </c>
    </row>
    <row r="19" spans="1:33" s="123" customFormat="1">
      <c r="A19" s="298">
        <v>8</v>
      </c>
      <c r="B19" s="57" t="s">
        <v>20</v>
      </c>
      <c r="C19" s="33"/>
      <c r="D19" s="33"/>
      <c r="E19" s="57"/>
      <c r="F19" s="33"/>
      <c r="G19" s="38"/>
      <c r="H19" s="38"/>
      <c r="I19" s="38"/>
      <c r="J19" s="38"/>
      <c r="K19" s="38"/>
      <c r="L19" s="150"/>
      <c r="M19" s="38"/>
      <c r="N19" s="38"/>
      <c r="O19" s="38"/>
      <c r="P19" s="38"/>
      <c r="Q19" s="38"/>
      <c r="R19" s="38"/>
      <c r="S19" s="38"/>
      <c r="T19" s="38"/>
      <c r="U19" s="38"/>
      <c r="V19" s="38"/>
      <c r="W19" s="38"/>
      <c r="X19" s="38"/>
      <c r="Y19" s="38"/>
      <c r="Z19" s="370"/>
      <c r="AA19" s="370"/>
      <c r="AB19" s="370"/>
      <c r="AC19" s="370"/>
      <c r="AD19" s="370"/>
      <c r="AE19" s="370"/>
      <c r="AF19" s="370"/>
      <c r="AG19" s="370"/>
    </row>
    <row r="20" spans="1:33" s="123" customFormat="1" ht="31.5">
      <c r="A20" s="298">
        <v>9</v>
      </c>
      <c r="B20" s="57" t="s">
        <v>21</v>
      </c>
      <c r="C20" s="33"/>
      <c r="D20" s="33"/>
      <c r="E20" s="57"/>
      <c r="F20" s="33"/>
      <c r="G20" s="38"/>
      <c r="H20" s="38"/>
      <c r="I20" s="38"/>
      <c r="J20" s="38"/>
      <c r="K20" s="38"/>
      <c r="L20" s="150"/>
      <c r="M20" s="38"/>
      <c r="N20" s="38"/>
      <c r="O20" s="38"/>
      <c r="P20" s="38"/>
      <c r="Q20" s="38"/>
      <c r="R20" s="38"/>
      <c r="S20" s="38"/>
      <c r="T20" s="38"/>
      <c r="U20" s="38"/>
      <c r="V20" s="38"/>
      <c r="W20" s="38"/>
      <c r="X20" s="38"/>
      <c r="Y20" s="38"/>
      <c r="Z20" s="370"/>
      <c r="AA20" s="370"/>
      <c r="AB20" s="370"/>
      <c r="AC20" s="370"/>
      <c r="AD20" s="370"/>
      <c r="AE20" s="370"/>
      <c r="AF20" s="370"/>
      <c r="AG20" s="370"/>
    </row>
    <row r="21" spans="1:33" s="123" customFormat="1" ht="78.75">
      <c r="A21" s="86">
        <v>10</v>
      </c>
      <c r="B21" s="177" t="s">
        <v>22</v>
      </c>
      <c r="C21" s="86"/>
      <c r="D21" s="86"/>
      <c r="E21" s="177" t="s">
        <v>1040</v>
      </c>
      <c r="F21" s="86" t="s">
        <v>253</v>
      </c>
      <c r="G21" s="86">
        <v>20</v>
      </c>
      <c r="H21" s="86">
        <v>20</v>
      </c>
      <c r="I21" s="86">
        <v>2.6</v>
      </c>
      <c r="J21" s="86">
        <v>93.9</v>
      </c>
      <c r="K21" s="86"/>
      <c r="L21" s="177"/>
      <c r="M21" s="86" t="s">
        <v>375</v>
      </c>
      <c r="N21" s="86">
        <v>37</v>
      </c>
      <c r="O21" s="86">
        <v>38</v>
      </c>
      <c r="P21" s="86">
        <v>115</v>
      </c>
      <c r="Q21" s="86">
        <v>116</v>
      </c>
      <c r="R21" s="86">
        <v>1</v>
      </c>
      <c r="S21" s="86">
        <v>1</v>
      </c>
      <c r="T21" s="86">
        <v>108</v>
      </c>
      <c r="U21" s="86">
        <v>109</v>
      </c>
      <c r="V21" s="86">
        <v>1</v>
      </c>
      <c r="W21" s="86">
        <v>1</v>
      </c>
      <c r="X21" s="86">
        <v>108</v>
      </c>
      <c r="Y21" s="86">
        <v>109</v>
      </c>
      <c r="Z21" s="370">
        <f t="shared" si="4"/>
        <v>2.7027027027027026</v>
      </c>
      <c r="AA21" s="370">
        <f t="shared" si="5"/>
        <v>2.6315789473684208</v>
      </c>
      <c r="AB21" s="370">
        <f t="shared" si="0"/>
        <v>93.913043478260875</v>
      </c>
      <c r="AC21" s="370">
        <f t="shared" si="1"/>
        <v>93.965517241379317</v>
      </c>
      <c r="AD21" s="370">
        <f t="shared" si="7"/>
        <v>2.7027027027027026</v>
      </c>
      <c r="AE21" s="370">
        <f t="shared" si="6"/>
        <v>2.6315789473684208</v>
      </c>
      <c r="AF21" s="370">
        <f t="shared" si="2"/>
        <v>93.913043478260875</v>
      </c>
      <c r="AG21" s="370">
        <f t="shared" si="3"/>
        <v>93.965517241379317</v>
      </c>
    </row>
    <row r="22" spans="1:33" s="123" customFormat="1" ht="267.75">
      <c r="A22" s="86">
        <v>11</v>
      </c>
      <c r="B22" s="177" t="s">
        <v>23</v>
      </c>
      <c r="C22" s="86" t="s">
        <v>375</v>
      </c>
      <c r="D22" s="86"/>
      <c r="E22" s="77"/>
      <c r="F22" s="76"/>
      <c r="G22" s="76"/>
      <c r="H22" s="76"/>
      <c r="I22" s="76"/>
      <c r="J22" s="76"/>
      <c r="K22" s="60"/>
      <c r="L22" s="61"/>
      <c r="M22" s="60"/>
      <c r="N22" s="60"/>
      <c r="O22" s="60" t="s">
        <v>1041</v>
      </c>
      <c r="P22" s="60"/>
      <c r="Q22" s="60"/>
      <c r="R22" s="60"/>
      <c r="S22" s="60"/>
      <c r="T22" s="60"/>
      <c r="U22" s="60"/>
      <c r="V22" s="60"/>
      <c r="W22" s="60"/>
      <c r="X22" s="60"/>
      <c r="Y22" s="60"/>
      <c r="Z22" s="370"/>
      <c r="AA22" s="370"/>
      <c r="AB22" s="370"/>
      <c r="AC22" s="370"/>
      <c r="AD22" s="370"/>
      <c r="AE22" s="370"/>
      <c r="AF22" s="370"/>
      <c r="AG22" s="370"/>
    </row>
    <row r="23" spans="1:33" s="123" customFormat="1">
      <c r="A23" s="298">
        <v>12</v>
      </c>
      <c r="B23" s="57" t="s">
        <v>24</v>
      </c>
      <c r="C23" s="33"/>
      <c r="D23" s="33"/>
      <c r="E23" s="57"/>
      <c r="F23" s="33"/>
      <c r="G23" s="38"/>
      <c r="H23" s="38"/>
      <c r="I23" s="38"/>
      <c r="J23" s="38"/>
      <c r="K23" s="38"/>
      <c r="L23" s="150"/>
      <c r="M23" s="38"/>
      <c r="N23" s="38"/>
      <c r="O23" s="38"/>
      <c r="P23" s="38"/>
      <c r="Q23" s="38"/>
      <c r="R23" s="38"/>
      <c r="S23" s="38"/>
      <c r="T23" s="38"/>
      <c r="U23" s="38"/>
      <c r="V23" s="38"/>
      <c r="W23" s="38"/>
      <c r="X23" s="38"/>
      <c r="Y23" s="38"/>
      <c r="Z23" s="370"/>
      <c r="AA23" s="370"/>
      <c r="AB23" s="370"/>
      <c r="AC23" s="370"/>
      <c r="AD23" s="370"/>
      <c r="AE23" s="370"/>
      <c r="AF23" s="370"/>
      <c r="AG23" s="370"/>
    </row>
    <row r="24" spans="1:33" s="123" customFormat="1" ht="173.25">
      <c r="A24" s="72">
        <v>13</v>
      </c>
      <c r="B24" s="77" t="s">
        <v>25</v>
      </c>
      <c r="C24" s="76"/>
      <c r="D24" s="76"/>
      <c r="E24" s="77" t="s">
        <v>1042</v>
      </c>
      <c r="F24" s="76" t="s">
        <v>253</v>
      </c>
      <c r="G24" s="60"/>
      <c r="H24" s="60"/>
      <c r="I24" s="60"/>
      <c r="J24" s="60"/>
      <c r="K24" s="76"/>
      <c r="L24" s="77"/>
      <c r="M24" s="76" t="s">
        <v>375</v>
      </c>
      <c r="N24" s="76">
        <v>10</v>
      </c>
      <c r="O24" s="76">
        <v>11</v>
      </c>
      <c r="P24" s="76">
        <v>141</v>
      </c>
      <c r="Q24" s="76">
        <v>148</v>
      </c>
      <c r="R24" s="60" t="s">
        <v>293</v>
      </c>
      <c r="S24" s="60" t="s">
        <v>293</v>
      </c>
      <c r="T24" s="76">
        <v>3</v>
      </c>
      <c r="U24" s="76">
        <v>3</v>
      </c>
      <c r="V24" s="76">
        <v>10</v>
      </c>
      <c r="W24" s="76">
        <v>11</v>
      </c>
      <c r="X24" s="76">
        <v>42</v>
      </c>
      <c r="Y24" s="76">
        <v>49</v>
      </c>
      <c r="Z24" s="370"/>
      <c r="AA24" s="370"/>
      <c r="AB24" s="370">
        <f t="shared" si="0"/>
        <v>2.1276595744680851</v>
      </c>
      <c r="AC24" s="370">
        <f t="shared" si="1"/>
        <v>2.0270270270270272</v>
      </c>
      <c r="AD24" s="370">
        <f t="shared" si="7"/>
        <v>100</v>
      </c>
      <c r="AE24" s="370">
        <f t="shared" si="6"/>
        <v>100</v>
      </c>
      <c r="AF24" s="370">
        <f t="shared" si="2"/>
        <v>29.787234042553191</v>
      </c>
      <c r="AG24" s="370">
        <f t="shared" si="3"/>
        <v>33.108108108108105</v>
      </c>
    </row>
    <row r="25" spans="1:33" s="123" customFormat="1">
      <c r="A25" s="298">
        <v>14</v>
      </c>
      <c r="B25" s="57" t="s">
        <v>26</v>
      </c>
      <c r="C25" s="33"/>
      <c r="D25" s="33"/>
      <c r="E25" s="57"/>
      <c r="F25" s="33"/>
      <c r="G25" s="38"/>
      <c r="H25" s="38"/>
      <c r="I25" s="38"/>
      <c r="J25" s="38"/>
      <c r="K25" s="38"/>
      <c r="L25" s="150"/>
      <c r="M25" s="38"/>
      <c r="N25" s="38"/>
      <c r="O25" s="33"/>
      <c r="P25" s="33"/>
      <c r="Q25" s="33"/>
      <c r="R25" s="33"/>
      <c r="S25" s="33"/>
      <c r="T25" s="33"/>
      <c r="U25" s="33"/>
      <c r="V25" s="33"/>
      <c r="W25" s="33"/>
      <c r="X25" s="33"/>
      <c r="Y25" s="33"/>
      <c r="Z25" s="370"/>
      <c r="AA25" s="370"/>
      <c r="AB25" s="370"/>
      <c r="AC25" s="370"/>
      <c r="AD25" s="370"/>
      <c r="AE25" s="370"/>
      <c r="AF25" s="370"/>
      <c r="AG25" s="370"/>
    </row>
    <row r="26" spans="1:33" s="123" customFormat="1">
      <c r="A26" s="86">
        <v>15</v>
      </c>
      <c r="B26" s="177" t="s">
        <v>27</v>
      </c>
      <c r="C26" s="86" t="s">
        <v>375</v>
      </c>
      <c r="D26" s="86"/>
      <c r="E26" s="177"/>
      <c r="F26" s="86"/>
      <c r="G26" s="86"/>
      <c r="H26" s="86"/>
      <c r="I26" s="86"/>
      <c r="J26" s="86"/>
      <c r="K26" s="62"/>
      <c r="L26" s="151"/>
      <c r="M26" s="62"/>
      <c r="N26" s="62"/>
      <c r="O26" s="60"/>
      <c r="P26" s="60"/>
      <c r="Q26" s="86">
        <v>245</v>
      </c>
      <c r="R26" s="60"/>
      <c r="S26" s="60"/>
      <c r="T26" s="60"/>
      <c r="U26" s="86">
        <v>32</v>
      </c>
      <c r="V26" s="60"/>
      <c r="W26" s="60"/>
      <c r="X26" s="60"/>
      <c r="Y26" s="86">
        <v>32</v>
      </c>
      <c r="Z26" s="370"/>
      <c r="AA26" s="370"/>
      <c r="AB26" s="370"/>
      <c r="AC26" s="370">
        <f t="shared" si="1"/>
        <v>13.061224489795919</v>
      </c>
      <c r="AD26" s="370"/>
      <c r="AE26" s="370"/>
      <c r="AF26" s="370"/>
      <c r="AG26" s="370">
        <f t="shared" si="3"/>
        <v>13.061224489795919</v>
      </c>
    </row>
    <row r="27" spans="1:33" s="123" customFormat="1" ht="78.75">
      <c r="A27" s="86">
        <v>16</v>
      </c>
      <c r="B27" s="177" t="s">
        <v>28</v>
      </c>
      <c r="C27" s="86"/>
      <c r="D27" s="86"/>
      <c r="E27" s="177" t="s">
        <v>1040</v>
      </c>
      <c r="F27" s="86" t="s">
        <v>253</v>
      </c>
      <c r="G27" s="86" t="s">
        <v>124</v>
      </c>
      <c r="H27" s="86" t="s">
        <v>124</v>
      </c>
      <c r="I27" s="86">
        <v>100</v>
      </c>
      <c r="J27" s="86">
        <v>30.3</v>
      </c>
      <c r="K27" s="76"/>
      <c r="L27" s="77"/>
      <c r="M27" s="86" t="s">
        <v>375</v>
      </c>
      <c r="N27" s="86">
        <v>12</v>
      </c>
      <c r="O27" s="86">
        <v>12</v>
      </c>
      <c r="P27" s="86">
        <v>132</v>
      </c>
      <c r="Q27" s="86">
        <v>132</v>
      </c>
      <c r="R27" s="86">
        <v>12</v>
      </c>
      <c r="S27" s="86">
        <v>12</v>
      </c>
      <c r="T27" s="86">
        <v>40</v>
      </c>
      <c r="U27" s="86">
        <v>40</v>
      </c>
      <c r="V27" s="86">
        <v>0</v>
      </c>
      <c r="W27" s="86">
        <v>0</v>
      </c>
      <c r="X27" s="86">
        <v>5</v>
      </c>
      <c r="Y27" s="86">
        <v>5</v>
      </c>
      <c r="Z27" s="370">
        <f t="shared" si="4"/>
        <v>100</v>
      </c>
      <c r="AA27" s="370">
        <f t="shared" si="5"/>
        <v>100</v>
      </c>
      <c r="AB27" s="370">
        <f t="shared" si="0"/>
        <v>30.303030303030305</v>
      </c>
      <c r="AC27" s="370">
        <f t="shared" si="1"/>
        <v>30.303030303030305</v>
      </c>
      <c r="AD27" s="370">
        <f t="shared" si="7"/>
        <v>0</v>
      </c>
      <c r="AE27" s="370">
        <f t="shared" si="6"/>
        <v>0</v>
      </c>
      <c r="AF27" s="370">
        <f t="shared" si="2"/>
        <v>3.7878787878787881</v>
      </c>
      <c r="AG27" s="370">
        <f t="shared" si="3"/>
        <v>3.7878787878787881</v>
      </c>
    </row>
    <row r="28" spans="1:33" ht="15.75">
      <c r="A28" s="298">
        <v>17</v>
      </c>
      <c r="B28" s="57" t="s">
        <v>29</v>
      </c>
      <c r="C28" s="33"/>
      <c r="D28" s="33"/>
      <c r="E28" s="57"/>
      <c r="F28" s="33"/>
      <c r="G28" s="38"/>
      <c r="H28" s="38"/>
      <c r="I28" s="38"/>
      <c r="J28" s="33"/>
      <c r="K28" s="33"/>
      <c r="L28" s="57"/>
      <c r="M28" s="33"/>
      <c r="N28" s="33"/>
      <c r="O28" s="33"/>
      <c r="P28" s="33"/>
      <c r="Q28" s="33"/>
      <c r="R28" s="33"/>
      <c r="S28" s="33"/>
      <c r="T28" s="33"/>
      <c r="U28" s="33"/>
      <c r="V28" s="33"/>
      <c r="W28" s="33"/>
      <c r="X28" s="33"/>
      <c r="Y28" s="33"/>
      <c r="Z28" s="370"/>
      <c r="AA28" s="370"/>
      <c r="AB28" s="370"/>
      <c r="AC28" s="370"/>
      <c r="AD28" s="370"/>
      <c r="AE28" s="370"/>
      <c r="AF28" s="370"/>
      <c r="AG28" s="370"/>
    </row>
    <row r="29" spans="1:33" ht="15.75">
      <c r="A29" s="298">
        <v>18</v>
      </c>
      <c r="B29" s="57" t="s">
        <v>30</v>
      </c>
      <c r="C29" s="33"/>
      <c r="D29" s="33"/>
      <c r="E29" s="57"/>
      <c r="F29" s="33"/>
      <c r="G29" s="38"/>
      <c r="H29" s="38"/>
      <c r="I29" s="38"/>
      <c r="J29" s="38"/>
      <c r="K29" s="38"/>
      <c r="L29" s="150"/>
      <c r="M29" s="38"/>
      <c r="N29" s="38"/>
      <c r="O29" s="38"/>
      <c r="P29" s="38"/>
      <c r="Q29" s="38"/>
      <c r="R29" s="38"/>
      <c r="S29" s="38"/>
      <c r="T29" s="38"/>
      <c r="U29" s="38"/>
      <c r="V29" s="38"/>
      <c r="W29" s="38"/>
      <c r="X29" s="38"/>
      <c r="Y29" s="38"/>
      <c r="Z29" s="370"/>
      <c r="AA29" s="370"/>
      <c r="AB29" s="370"/>
      <c r="AC29" s="370"/>
      <c r="AD29" s="370"/>
      <c r="AE29" s="370"/>
      <c r="AF29" s="370"/>
      <c r="AG29" s="370"/>
    </row>
    <row r="30" spans="1:33" ht="78.75">
      <c r="A30" s="86">
        <v>19</v>
      </c>
      <c r="B30" s="177" t="s">
        <v>31</v>
      </c>
      <c r="C30" s="76"/>
      <c r="D30" s="76"/>
      <c r="E30" s="177" t="s">
        <v>1043</v>
      </c>
      <c r="F30" s="86" t="s">
        <v>253</v>
      </c>
      <c r="G30" s="86">
        <v>100</v>
      </c>
      <c r="H30" s="86">
        <v>100</v>
      </c>
      <c r="I30" s="86">
        <v>0</v>
      </c>
      <c r="J30" s="86">
        <v>100</v>
      </c>
      <c r="K30" s="62"/>
      <c r="L30" s="151"/>
      <c r="M30" s="62"/>
      <c r="N30" s="62"/>
      <c r="O30" s="62"/>
      <c r="P30" s="62"/>
      <c r="Q30" s="62"/>
      <c r="R30" s="62"/>
      <c r="S30" s="62"/>
      <c r="T30" s="62"/>
      <c r="U30" s="62"/>
      <c r="V30" s="62"/>
      <c r="W30" s="62"/>
      <c r="X30" s="62"/>
      <c r="Y30" s="62"/>
      <c r="Z30" s="370"/>
      <c r="AA30" s="370"/>
      <c r="AB30" s="370"/>
      <c r="AC30" s="370"/>
      <c r="AD30" s="370"/>
      <c r="AE30" s="370"/>
      <c r="AF30" s="370"/>
      <c r="AG30" s="370"/>
    </row>
    <row r="31" spans="1:33" ht="78.75">
      <c r="A31" s="72">
        <v>20</v>
      </c>
      <c r="B31" s="77" t="s">
        <v>32</v>
      </c>
      <c r="C31" s="392"/>
      <c r="D31" s="392"/>
      <c r="E31" s="177" t="s">
        <v>1348</v>
      </c>
      <c r="F31" s="86" t="s">
        <v>1045</v>
      </c>
      <c r="G31" s="86" t="s">
        <v>580</v>
      </c>
      <c r="H31" s="86">
        <v>100</v>
      </c>
      <c r="I31" s="391"/>
      <c r="J31" s="391"/>
      <c r="K31" s="391" t="s">
        <v>375</v>
      </c>
      <c r="L31" s="412" t="s">
        <v>1044</v>
      </c>
      <c r="M31" s="391"/>
      <c r="N31" s="391"/>
      <c r="O31" s="392">
        <v>1</v>
      </c>
      <c r="P31" s="392">
        <v>124</v>
      </c>
      <c r="Q31" s="392">
        <v>124</v>
      </c>
      <c r="R31" s="86">
        <v>0</v>
      </c>
      <c r="S31" s="86">
        <v>0</v>
      </c>
      <c r="T31" s="392">
        <v>89</v>
      </c>
      <c r="U31" s="392">
        <v>89</v>
      </c>
      <c r="V31" s="86">
        <v>0</v>
      </c>
      <c r="W31" s="86">
        <v>0</v>
      </c>
      <c r="X31" s="392">
        <v>35</v>
      </c>
      <c r="Y31" s="392">
        <v>35</v>
      </c>
      <c r="Z31" s="370"/>
      <c r="AA31" s="370">
        <f t="shared" si="5"/>
        <v>0</v>
      </c>
      <c r="AB31" s="370">
        <f t="shared" si="0"/>
        <v>71.774193548387103</v>
      </c>
      <c r="AC31" s="370">
        <f t="shared" si="1"/>
        <v>71.774193548387103</v>
      </c>
      <c r="AD31" s="370"/>
      <c r="AE31" s="370">
        <f t="shared" si="6"/>
        <v>0</v>
      </c>
      <c r="AF31" s="370">
        <f t="shared" si="2"/>
        <v>28.225806451612907</v>
      </c>
      <c r="AG31" s="370">
        <f t="shared" si="3"/>
        <v>28.225806451612907</v>
      </c>
    </row>
    <row r="32" spans="1:33" ht="47.25">
      <c r="A32" s="72">
        <v>21</v>
      </c>
      <c r="B32" s="77" t="s">
        <v>33</v>
      </c>
      <c r="C32" s="76"/>
      <c r="D32" s="76"/>
      <c r="E32" s="77" t="s">
        <v>304</v>
      </c>
      <c r="F32" s="76" t="s">
        <v>253</v>
      </c>
      <c r="G32" s="60"/>
      <c r="H32" s="60"/>
      <c r="I32" s="60"/>
      <c r="J32" s="60"/>
      <c r="K32" s="76"/>
      <c r="L32" s="77"/>
      <c r="M32" s="76" t="s">
        <v>375</v>
      </c>
      <c r="N32" s="76">
        <v>30</v>
      </c>
      <c r="O32" s="76">
        <v>32</v>
      </c>
      <c r="P32" s="76">
        <v>449</v>
      </c>
      <c r="Q32" s="76">
        <v>454</v>
      </c>
      <c r="R32" s="76">
        <v>12</v>
      </c>
      <c r="S32" s="76">
        <v>13</v>
      </c>
      <c r="T32" s="76">
        <v>34</v>
      </c>
      <c r="U32" s="76">
        <v>38</v>
      </c>
      <c r="V32" s="76">
        <v>7</v>
      </c>
      <c r="W32" s="76">
        <v>10</v>
      </c>
      <c r="X32" s="76">
        <v>56</v>
      </c>
      <c r="Y32" s="76">
        <v>61</v>
      </c>
      <c r="Z32" s="370">
        <f t="shared" si="4"/>
        <v>40</v>
      </c>
      <c r="AA32" s="370">
        <f t="shared" si="5"/>
        <v>40.625</v>
      </c>
      <c r="AB32" s="370">
        <f t="shared" si="0"/>
        <v>7.5723830734966597</v>
      </c>
      <c r="AC32" s="370">
        <f t="shared" si="1"/>
        <v>8.3700440528634363</v>
      </c>
      <c r="AD32" s="370">
        <f t="shared" si="7"/>
        <v>23.333333333333332</v>
      </c>
      <c r="AE32" s="370">
        <f t="shared" si="6"/>
        <v>31.25</v>
      </c>
      <c r="AF32" s="370">
        <f t="shared" si="2"/>
        <v>12.472160356347439</v>
      </c>
      <c r="AG32" s="370">
        <f t="shared" si="3"/>
        <v>13.43612334801762</v>
      </c>
    </row>
    <row r="33" spans="1:33" ht="106.5" customHeight="1">
      <c r="A33" s="72">
        <v>22</v>
      </c>
      <c r="B33" s="77" t="s">
        <v>34</v>
      </c>
      <c r="C33" s="72"/>
      <c r="D33" s="72"/>
      <c r="E33" s="77" t="s">
        <v>1349</v>
      </c>
      <c r="F33" s="76" t="s">
        <v>361</v>
      </c>
      <c r="G33" s="76">
        <v>150</v>
      </c>
      <c r="H33" s="76">
        <v>170</v>
      </c>
      <c r="I33" s="62"/>
      <c r="J33" s="76">
        <v>182</v>
      </c>
      <c r="K33" s="76"/>
      <c r="L33" s="82"/>
      <c r="M33" s="76" t="s">
        <v>375</v>
      </c>
      <c r="N33" s="76">
        <v>18</v>
      </c>
      <c r="O33" s="76">
        <v>2</v>
      </c>
      <c r="P33" s="76">
        <v>171</v>
      </c>
      <c r="Q33" s="76">
        <v>192</v>
      </c>
      <c r="R33" s="76">
        <v>0</v>
      </c>
      <c r="S33" s="76">
        <v>2</v>
      </c>
      <c r="T33" s="76">
        <v>147</v>
      </c>
      <c r="U33" s="76">
        <v>153</v>
      </c>
      <c r="V33" s="76">
        <v>0</v>
      </c>
      <c r="W33" s="76">
        <v>0</v>
      </c>
      <c r="X33" s="76">
        <v>0</v>
      </c>
      <c r="Y33" s="76">
        <v>0</v>
      </c>
      <c r="Z33" s="370">
        <f t="shared" si="4"/>
        <v>0</v>
      </c>
      <c r="AA33" s="370">
        <f t="shared" si="5"/>
        <v>100</v>
      </c>
      <c r="AB33" s="370">
        <f t="shared" si="0"/>
        <v>85.964912280701753</v>
      </c>
      <c r="AC33" s="370">
        <f t="shared" si="1"/>
        <v>79.6875</v>
      </c>
      <c r="AD33" s="370">
        <f t="shared" si="7"/>
        <v>0</v>
      </c>
      <c r="AE33" s="370">
        <f t="shared" si="6"/>
        <v>0</v>
      </c>
      <c r="AF33" s="370">
        <f t="shared" si="2"/>
        <v>0</v>
      </c>
      <c r="AG33" s="370">
        <f t="shared" si="3"/>
        <v>0</v>
      </c>
    </row>
    <row r="34" spans="1:33" s="123" customFormat="1">
      <c r="A34" s="72">
        <v>23</v>
      </c>
      <c r="B34" s="77" t="s">
        <v>35</v>
      </c>
      <c r="C34" s="76"/>
      <c r="D34" s="570" t="s">
        <v>375</v>
      </c>
      <c r="E34" s="77"/>
      <c r="F34" s="76"/>
      <c r="G34" s="78"/>
      <c r="H34" s="78"/>
      <c r="I34" s="78"/>
      <c r="J34" s="78"/>
      <c r="K34" s="78"/>
      <c r="L34" s="82"/>
      <c r="M34" s="78" t="s">
        <v>375</v>
      </c>
      <c r="N34" s="78">
        <v>0</v>
      </c>
      <c r="O34" s="76">
        <v>0</v>
      </c>
      <c r="P34" s="76">
        <v>280</v>
      </c>
      <c r="Q34" s="76">
        <v>288</v>
      </c>
      <c r="R34" s="76">
        <v>0</v>
      </c>
      <c r="S34" s="76">
        <v>0</v>
      </c>
      <c r="T34" s="76">
        <v>280</v>
      </c>
      <c r="U34" s="76">
        <v>288</v>
      </c>
      <c r="V34" s="76">
        <v>0</v>
      </c>
      <c r="W34" s="76">
        <v>0</v>
      </c>
      <c r="X34" s="76">
        <v>0</v>
      </c>
      <c r="Y34" s="76">
        <v>0</v>
      </c>
      <c r="Z34" s="370"/>
      <c r="AA34" s="370"/>
      <c r="AB34" s="370">
        <f t="shared" si="0"/>
        <v>100</v>
      </c>
      <c r="AC34" s="370">
        <f t="shared" si="1"/>
        <v>100</v>
      </c>
      <c r="AD34" s="370"/>
      <c r="AE34" s="370"/>
      <c r="AF34" s="370">
        <f t="shared" si="2"/>
        <v>0</v>
      </c>
      <c r="AG34" s="370">
        <f t="shared" si="3"/>
        <v>0</v>
      </c>
    </row>
    <row r="35" spans="1:33" ht="15.75">
      <c r="A35" s="72">
        <v>24</v>
      </c>
      <c r="B35" s="83" t="s">
        <v>37</v>
      </c>
      <c r="C35" s="54"/>
      <c r="D35" s="54"/>
      <c r="E35" s="130"/>
      <c r="F35" s="54"/>
      <c r="G35" s="54"/>
      <c r="H35" s="54"/>
      <c r="I35" s="54"/>
      <c r="J35" s="54"/>
      <c r="K35" s="76" t="s">
        <v>375</v>
      </c>
      <c r="L35" s="189"/>
      <c r="M35" s="72"/>
      <c r="N35" s="54"/>
      <c r="O35" s="54"/>
      <c r="P35" s="54"/>
      <c r="Q35" s="54"/>
      <c r="R35" s="54"/>
      <c r="S35" s="54"/>
      <c r="T35" s="54"/>
      <c r="U35" s="54"/>
      <c r="V35" s="54"/>
      <c r="W35" s="54"/>
      <c r="X35" s="54"/>
      <c r="Y35" s="54"/>
      <c r="Z35" s="370"/>
      <c r="AA35" s="370"/>
      <c r="AB35" s="370"/>
      <c r="AC35" s="370"/>
      <c r="AD35" s="370"/>
      <c r="AE35" s="370"/>
      <c r="AF35" s="370"/>
      <c r="AG35" s="370"/>
    </row>
    <row r="36" spans="1:33" ht="47.25">
      <c r="A36" s="72">
        <v>25</v>
      </c>
      <c r="B36" s="77" t="s">
        <v>38</v>
      </c>
      <c r="C36" s="76"/>
      <c r="D36" s="76"/>
      <c r="E36" s="77" t="s">
        <v>304</v>
      </c>
      <c r="F36" s="76" t="s">
        <v>253</v>
      </c>
      <c r="G36" s="76">
        <v>80</v>
      </c>
      <c r="H36" s="76">
        <v>80</v>
      </c>
      <c r="I36" s="76">
        <v>80</v>
      </c>
      <c r="J36" s="76">
        <v>80</v>
      </c>
      <c r="K36" s="76"/>
      <c r="L36" s="77"/>
      <c r="M36" s="76" t="s">
        <v>375</v>
      </c>
      <c r="N36" s="76">
        <v>22</v>
      </c>
      <c r="O36" s="76">
        <v>22</v>
      </c>
      <c r="P36" s="76">
        <v>356</v>
      </c>
      <c r="Q36" s="76">
        <v>356</v>
      </c>
      <c r="R36" s="76">
        <v>12</v>
      </c>
      <c r="S36" s="76">
        <v>18</v>
      </c>
      <c r="T36" s="76">
        <v>250</v>
      </c>
      <c r="U36" s="76">
        <v>298</v>
      </c>
      <c r="V36" s="76">
        <v>10</v>
      </c>
      <c r="W36" s="76">
        <v>6</v>
      </c>
      <c r="X36" s="76">
        <v>72</v>
      </c>
      <c r="Y36" s="76">
        <v>58</v>
      </c>
      <c r="Z36" s="370">
        <f t="shared" si="4"/>
        <v>54.54545454545454</v>
      </c>
      <c r="AA36" s="370">
        <f t="shared" si="5"/>
        <v>81.818181818181827</v>
      </c>
      <c r="AB36" s="370">
        <f t="shared" si="0"/>
        <v>70.224719101123597</v>
      </c>
      <c r="AC36" s="370">
        <f t="shared" si="1"/>
        <v>83.707865168539328</v>
      </c>
      <c r="AD36" s="370">
        <f t="shared" si="7"/>
        <v>45.454545454545453</v>
      </c>
      <c r="AE36" s="370">
        <f t="shared" si="6"/>
        <v>27.27272727272727</v>
      </c>
      <c r="AF36" s="370">
        <f t="shared" si="2"/>
        <v>20.224719101123593</v>
      </c>
      <c r="AG36" s="370">
        <f t="shared" si="3"/>
        <v>16.292134831460675</v>
      </c>
    </row>
    <row r="37" spans="1:33" ht="15.75">
      <c r="A37" s="72">
        <v>26</v>
      </c>
      <c r="B37" s="77" t="s">
        <v>39</v>
      </c>
      <c r="C37" s="76" t="s">
        <v>375</v>
      </c>
      <c r="D37" s="76"/>
      <c r="E37" s="77"/>
      <c r="F37" s="76"/>
      <c r="G37" s="78"/>
      <c r="H37" s="78"/>
      <c r="I37" s="78"/>
      <c r="J37" s="78"/>
      <c r="K37" s="78"/>
      <c r="L37" s="82"/>
      <c r="M37" s="76" t="s">
        <v>375</v>
      </c>
      <c r="N37" s="76">
        <v>99</v>
      </c>
      <c r="O37" s="76">
        <v>102</v>
      </c>
      <c r="P37" s="76">
        <v>898</v>
      </c>
      <c r="Q37" s="76">
        <v>930</v>
      </c>
      <c r="R37" s="76">
        <v>70</v>
      </c>
      <c r="S37" s="76">
        <v>82</v>
      </c>
      <c r="T37" s="76">
        <v>490</v>
      </c>
      <c r="U37" s="76">
        <v>535</v>
      </c>
      <c r="V37" s="76">
        <v>29</v>
      </c>
      <c r="W37" s="76">
        <v>20</v>
      </c>
      <c r="X37" s="76">
        <v>408</v>
      </c>
      <c r="Y37" s="76">
        <v>395</v>
      </c>
      <c r="Z37" s="370">
        <f t="shared" si="4"/>
        <v>70.707070707070713</v>
      </c>
      <c r="AA37" s="370">
        <f t="shared" si="5"/>
        <v>80.392156862745097</v>
      </c>
      <c r="AB37" s="370">
        <f t="shared" si="0"/>
        <v>54.565701559020042</v>
      </c>
      <c r="AC37" s="370">
        <f t="shared" si="1"/>
        <v>57.526881720430111</v>
      </c>
      <c r="AD37" s="370">
        <f t="shared" si="7"/>
        <v>29.292929292929294</v>
      </c>
      <c r="AE37" s="370">
        <f t="shared" si="6"/>
        <v>19.607843137254903</v>
      </c>
      <c r="AF37" s="370">
        <f t="shared" si="2"/>
        <v>45.434298440979951</v>
      </c>
      <c r="AG37" s="370">
        <f t="shared" si="3"/>
        <v>42.473118279569896</v>
      </c>
    </row>
    <row r="38" spans="1:33" ht="15.75">
      <c r="A38" s="72">
        <v>27</v>
      </c>
      <c r="B38" s="77" t="s">
        <v>40</v>
      </c>
      <c r="C38" s="60"/>
      <c r="D38" s="60"/>
      <c r="E38" s="61"/>
      <c r="F38" s="60"/>
      <c r="G38" s="60"/>
      <c r="H38" s="60"/>
      <c r="I38" s="60"/>
      <c r="J38" s="60"/>
      <c r="K38" s="76"/>
      <c r="L38" s="77"/>
      <c r="M38" s="76" t="s">
        <v>375</v>
      </c>
      <c r="N38" s="60"/>
      <c r="O38" s="76">
        <v>12</v>
      </c>
      <c r="P38" s="60"/>
      <c r="Q38" s="76">
        <v>1065</v>
      </c>
      <c r="R38" s="60"/>
      <c r="S38" s="76">
        <v>12</v>
      </c>
      <c r="T38" s="60"/>
      <c r="U38" s="76">
        <v>427</v>
      </c>
      <c r="V38" s="60"/>
      <c r="W38" s="60"/>
      <c r="X38" s="60"/>
      <c r="Y38" s="60"/>
      <c r="Z38" s="370"/>
      <c r="AA38" s="370">
        <f t="shared" si="5"/>
        <v>100</v>
      </c>
      <c r="AB38" s="370"/>
      <c r="AC38" s="370">
        <f t="shared" si="1"/>
        <v>40.093896713615024</v>
      </c>
      <c r="AD38" s="370"/>
      <c r="AE38" s="370">
        <f t="shared" si="6"/>
        <v>0</v>
      </c>
      <c r="AF38" s="370"/>
      <c r="AG38" s="370">
        <f t="shared" si="3"/>
        <v>0</v>
      </c>
    </row>
    <row r="39" spans="1:33" ht="15.75">
      <c r="A39" s="72">
        <v>28</v>
      </c>
      <c r="B39" s="77" t="s">
        <v>41</v>
      </c>
      <c r="C39" s="60"/>
      <c r="D39" s="60"/>
      <c r="E39" s="61"/>
      <c r="F39" s="60"/>
      <c r="G39" s="62"/>
      <c r="H39" s="62"/>
      <c r="I39" s="62"/>
      <c r="J39" s="62"/>
      <c r="K39" s="78"/>
      <c r="L39" s="82"/>
      <c r="M39" s="76" t="s">
        <v>375</v>
      </c>
      <c r="N39" s="62"/>
      <c r="O39" s="62"/>
      <c r="P39" s="78">
        <v>401</v>
      </c>
      <c r="Q39" s="78">
        <v>412</v>
      </c>
      <c r="R39" s="62"/>
      <c r="S39" s="62"/>
      <c r="T39" s="156">
        <v>345</v>
      </c>
      <c r="U39" s="156">
        <v>360</v>
      </c>
      <c r="V39" s="156">
        <v>36</v>
      </c>
      <c r="W39" s="156">
        <v>46</v>
      </c>
      <c r="X39" s="156">
        <v>0</v>
      </c>
      <c r="Y39" s="156">
        <v>0</v>
      </c>
      <c r="Z39" s="370"/>
      <c r="AA39" s="370"/>
      <c r="AB39" s="370">
        <f t="shared" si="0"/>
        <v>86.034912718204495</v>
      </c>
      <c r="AC39" s="370">
        <f t="shared" si="1"/>
        <v>87.378640776699029</v>
      </c>
      <c r="AD39" s="370"/>
      <c r="AE39" s="370"/>
      <c r="AF39" s="370">
        <f t="shared" si="2"/>
        <v>0</v>
      </c>
      <c r="AG39" s="370">
        <f t="shared" si="3"/>
        <v>0</v>
      </c>
    </row>
    <row r="40" spans="1:33" ht="15.75">
      <c r="A40" s="72">
        <v>29</v>
      </c>
      <c r="B40" s="77" t="s">
        <v>42</v>
      </c>
      <c r="C40" s="76" t="s">
        <v>375</v>
      </c>
      <c r="D40" s="76"/>
      <c r="E40" s="77"/>
      <c r="F40" s="76"/>
      <c r="G40" s="78"/>
      <c r="H40" s="78"/>
      <c r="I40" s="78"/>
      <c r="J40" s="78"/>
      <c r="K40" s="78"/>
      <c r="L40" s="82"/>
      <c r="M40" s="76" t="s">
        <v>375</v>
      </c>
      <c r="N40" s="201">
        <v>115</v>
      </c>
      <c r="O40" s="356">
        <v>178</v>
      </c>
      <c r="P40" s="232">
        <v>7</v>
      </c>
      <c r="Q40" s="327">
        <v>21</v>
      </c>
      <c r="R40" s="356">
        <v>0</v>
      </c>
      <c r="S40" s="356">
        <v>0</v>
      </c>
      <c r="T40" s="356">
        <v>7</v>
      </c>
      <c r="U40" s="356">
        <v>19</v>
      </c>
      <c r="V40" s="356">
        <v>0</v>
      </c>
      <c r="W40" s="356">
        <v>28</v>
      </c>
      <c r="X40" s="114">
        <v>0</v>
      </c>
      <c r="Y40" s="232">
        <v>2</v>
      </c>
      <c r="Z40" s="370">
        <f t="shared" si="4"/>
        <v>0</v>
      </c>
      <c r="AA40" s="370">
        <f t="shared" si="5"/>
        <v>0</v>
      </c>
      <c r="AB40" s="370">
        <f t="shared" si="0"/>
        <v>100</v>
      </c>
      <c r="AC40" s="370">
        <f t="shared" si="1"/>
        <v>90.476190476190482</v>
      </c>
      <c r="AD40" s="370">
        <f t="shared" si="7"/>
        <v>0</v>
      </c>
      <c r="AE40" s="370">
        <f t="shared" si="6"/>
        <v>15.730337078651685</v>
      </c>
      <c r="AF40" s="370">
        <f t="shared" si="2"/>
        <v>0</v>
      </c>
      <c r="AG40" s="370">
        <f t="shared" si="3"/>
        <v>9.5238095238095237</v>
      </c>
    </row>
    <row r="41" spans="1:33" ht="15.75">
      <c r="A41" s="72">
        <v>30</v>
      </c>
      <c r="B41" s="77" t="s">
        <v>43</v>
      </c>
      <c r="C41" s="76" t="s">
        <v>375</v>
      </c>
      <c r="D41" s="76"/>
      <c r="E41" s="77"/>
      <c r="F41" s="76"/>
      <c r="G41" s="76"/>
      <c r="H41" s="76"/>
      <c r="I41" s="76"/>
      <c r="J41" s="76"/>
      <c r="K41" s="78"/>
      <c r="L41" s="77"/>
      <c r="M41" s="76" t="s">
        <v>375</v>
      </c>
      <c r="N41" s="399">
        <v>38</v>
      </c>
      <c r="O41" s="399">
        <v>40</v>
      </c>
      <c r="P41" s="76">
        <v>257</v>
      </c>
      <c r="Q41" s="76">
        <v>270</v>
      </c>
      <c r="R41" s="60"/>
      <c r="S41" s="60"/>
      <c r="T41" s="76">
        <v>81</v>
      </c>
      <c r="U41" s="76">
        <v>94</v>
      </c>
      <c r="V41" s="399">
        <v>38</v>
      </c>
      <c r="W41" s="399">
        <v>40</v>
      </c>
      <c r="X41" s="76">
        <v>120</v>
      </c>
      <c r="Y41" s="76">
        <v>115</v>
      </c>
      <c r="Z41" s="370">
        <f t="shared" si="4"/>
        <v>0</v>
      </c>
      <c r="AA41" s="370">
        <f t="shared" si="5"/>
        <v>0</v>
      </c>
      <c r="AB41" s="370">
        <f t="shared" si="0"/>
        <v>31.517509727626457</v>
      </c>
      <c r="AC41" s="370">
        <f t="shared" si="1"/>
        <v>34.814814814814817</v>
      </c>
      <c r="AD41" s="370">
        <f t="shared" si="7"/>
        <v>100</v>
      </c>
      <c r="AE41" s="370">
        <f t="shared" si="6"/>
        <v>100</v>
      </c>
      <c r="AF41" s="370">
        <f t="shared" si="2"/>
        <v>46.692607003891048</v>
      </c>
      <c r="AG41" s="370">
        <f t="shared" si="3"/>
        <v>42.592592592592595</v>
      </c>
    </row>
    <row r="42" spans="1:33" ht="15.75">
      <c r="A42" s="72">
        <v>31</v>
      </c>
      <c r="B42" s="77" t="s">
        <v>44</v>
      </c>
      <c r="C42" s="76" t="s">
        <v>375</v>
      </c>
      <c r="D42" s="76"/>
      <c r="E42" s="77"/>
      <c r="F42" s="76"/>
      <c r="G42" s="78"/>
      <c r="H42" s="78"/>
      <c r="I42" s="78"/>
      <c r="J42" s="78"/>
      <c r="K42" s="78"/>
      <c r="L42" s="82"/>
      <c r="M42" s="76" t="s">
        <v>375</v>
      </c>
      <c r="N42" s="78">
        <v>11</v>
      </c>
      <c r="O42" s="78">
        <v>12</v>
      </c>
      <c r="P42" s="78">
        <v>426</v>
      </c>
      <c r="Q42" s="78">
        <v>457</v>
      </c>
      <c r="R42" s="62" t="s">
        <v>979</v>
      </c>
      <c r="S42" s="62" t="s">
        <v>979</v>
      </c>
      <c r="T42" s="78">
        <v>27</v>
      </c>
      <c r="U42" s="78">
        <v>34</v>
      </c>
      <c r="V42" s="62" t="s">
        <v>979</v>
      </c>
      <c r="W42" s="78">
        <v>3</v>
      </c>
      <c r="X42" s="78">
        <v>187</v>
      </c>
      <c r="Y42" s="78">
        <v>211</v>
      </c>
      <c r="Z42" s="370"/>
      <c r="AA42" s="370"/>
      <c r="AB42" s="370">
        <f t="shared" si="0"/>
        <v>6.3380281690140841</v>
      </c>
      <c r="AC42" s="370">
        <f t="shared" si="1"/>
        <v>7.4398249452954053</v>
      </c>
      <c r="AD42" s="370"/>
      <c r="AE42" s="370">
        <f t="shared" si="6"/>
        <v>25</v>
      </c>
      <c r="AF42" s="370">
        <f t="shared" si="2"/>
        <v>43.896713615023472</v>
      </c>
      <c r="AG42" s="370">
        <f t="shared" si="3"/>
        <v>46.170678336980309</v>
      </c>
    </row>
    <row r="43" spans="1:33" ht="15.75">
      <c r="A43" s="298">
        <v>32</v>
      </c>
      <c r="B43" s="57" t="s">
        <v>45</v>
      </c>
      <c r="C43" s="33"/>
      <c r="D43" s="33"/>
      <c r="E43" s="57"/>
      <c r="F43" s="33"/>
      <c r="G43" s="38"/>
      <c r="H43" s="38"/>
      <c r="I43" s="38"/>
      <c r="J43" s="38"/>
      <c r="K43" s="38"/>
      <c r="L43" s="150"/>
      <c r="M43" s="38"/>
      <c r="N43" s="38"/>
      <c r="O43" s="38"/>
      <c r="P43" s="38"/>
      <c r="Q43" s="38"/>
      <c r="R43" s="38"/>
      <c r="S43" s="38"/>
      <c r="T43" s="38"/>
      <c r="U43" s="38"/>
      <c r="V43" s="38"/>
      <c r="W43" s="38"/>
      <c r="X43" s="38"/>
      <c r="Y43" s="38"/>
      <c r="Z43" s="370"/>
      <c r="AA43" s="370"/>
      <c r="AB43" s="370"/>
      <c r="AC43" s="370"/>
      <c r="AD43" s="370"/>
      <c r="AE43" s="370"/>
      <c r="AF43" s="370"/>
      <c r="AG43" s="370"/>
    </row>
    <row r="44" spans="1:33" s="123" customFormat="1" ht="78.75">
      <c r="A44" s="72">
        <v>33</v>
      </c>
      <c r="B44" s="77" t="s">
        <v>46</v>
      </c>
      <c r="C44" s="353"/>
      <c r="D44" s="76"/>
      <c r="E44" s="394" t="s">
        <v>385</v>
      </c>
      <c r="F44" s="60" t="s">
        <v>293</v>
      </c>
      <c r="G44" s="60" t="s">
        <v>293</v>
      </c>
      <c r="H44" s="60" t="s">
        <v>293</v>
      </c>
      <c r="I44" s="60" t="s">
        <v>293</v>
      </c>
      <c r="J44" s="60" t="s">
        <v>293</v>
      </c>
      <c r="K44" s="162"/>
      <c r="L44" s="83"/>
      <c r="M44" s="78" t="s">
        <v>375</v>
      </c>
      <c r="N44" s="78">
        <v>2</v>
      </c>
      <c r="O44" s="78">
        <v>2</v>
      </c>
      <c r="P44" s="78">
        <v>160</v>
      </c>
      <c r="Q44" s="78">
        <v>172</v>
      </c>
      <c r="R44" s="78">
        <v>0</v>
      </c>
      <c r="S44" s="78">
        <v>0</v>
      </c>
      <c r="T44" s="78">
        <v>154</v>
      </c>
      <c r="U44" s="78">
        <v>163</v>
      </c>
      <c r="V44" s="78">
        <v>2</v>
      </c>
      <c r="W44" s="78">
        <v>2</v>
      </c>
      <c r="X44" s="78">
        <v>6</v>
      </c>
      <c r="Y44" s="78">
        <v>9</v>
      </c>
      <c r="Z44" s="370">
        <f t="shared" si="4"/>
        <v>0</v>
      </c>
      <c r="AA44" s="370">
        <f t="shared" si="5"/>
        <v>0</v>
      </c>
      <c r="AB44" s="370">
        <f t="shared" si="0"/>
        <v>96.25</v>
      </c>
      <c r="AC44" s="370">
        <f t="shared" si="1"/>
        <v>94.767441860465112</v>
      </c>
      <c r="AD44" s="370">
        <f t="shared" si="7"/>
        <v>100</v>
      </c>
      <c r="AE44" s="370">
        <f t="shared" si="6"/>
        <v>100</v>
      </c>
      <c r="AF44" s="370">
        <f t="shared" si="2"/>
        <v>3.75</v>
      </c>
      <c r="AG44" s="370">
        <f t="shared" si="3"/>
        <v>5.2325581395348841</v>
      </c>
    </row>
    <row r="45" spans="1:33" s="123" customFormat="1" ht="47.25">
      <c r="A45" s="72">
        <v>34</v>
      </c>
      <c r="B45" s="77" t="s">
        <v>47</v>
      </c>
      <c r="C45" s="76"/>
      <c r="D45" s="76"/>
      <c r="E45" s="77" t="s">
        <v>304</v>
      </c>
      <c r="F45" s="60" t="s">
        <v>300</v>
      </c>
      <c r="G45" s="60" t="s">
        <v>293</v>
      </c>
      <c r="H45" s="76" t="s">
        <v>305</v>
      </c>
      <c r="I45" s="60" t="s">
        <v>293</v>
      </c>
      <c r="J45" s="326">
        <v>0.03</v>
      </c>
      <c r="K45" s="76"/>
      <c r="L45" s="77"/>
      <c r="M45" s="76" t="s">
        <v>375</v>
      </c>
      <c r="N45" s="62" t="s">
        <v>293</v>
      </c>
      <c r="O45" s="62" t="s">
        <v>293</v>
      </c>
      <c r="P45" s="76">
        <v>946</v>
      </c>
      <c r="Q45" s="76">
        <v>982</v>
      </c>
      <c r="R45" s="62" t="s">
        <v>293</v>
      </c>
      <c r="S45" s="62" t="s">
        <v>293</v>
      </c>
      <c r="T45" s="76">
        <v>0</v>
      </c>
      <c r="U45" s="76">
        <v>27</v>
      </c>
      <c r="V45" s="62" t="s">
        <v>293</v>
      </c>
      <c r="W45" s="62" t="s">
        <v>293</v>
      </c>
      <c r="X45" s="76">
        <v>22</v>
      </c>
      <c r="Y45" s="76">
        <v>165</v>
      </c>
      <c r="Z45" s="370"/>
      <c r="AA45" s="370"/>
      <c r="AB45" s="370">
        <f t="shared" si="0"/>
        <v>0</v>
      </c>
      <c r="AC45" s="370">
        <f t="shared" si="1"/>
        <v>2.7494908350305498</v>
      </c>
      <c r="AD45" s="370"/>
      <c r="AE45" s="370"/>
      <c r="AF45" s="370">
        <f t="shared" si="2"/>
        <v>2.3255813953488373</v>
      </c>
      <c r="AG45" s="370">
        <f t="shared" si="3"/>
        <v>16.802443991853362</v>
      </c>
    </row>
    <row r="46" spans="1:33" s="123" customFormat="1" ht="63">
      <c r="A46" s="72">
        <v>35</v>
      </c>
      <c r="B46" s="77" t="s">
        <v>48</v>
      </c>
      <c r="C46" s="76"/>
      <c r="D46" s="76"/>
      <c r="E46" s="61" t="s">
        <v>326</v>
      </c>
      <c r="F46" s="76" t="s">
        <v>253</v>
      </c>
      <c r="G46" s="60">
        <v>42</v>
      </c>
      <c r="H46" s="76">
        <v>42</v>
      </c>
      <c r="I46" s="60">
        <v>42</v>
      </c>
      <c r="J46" s="76">
        <v>42</v>
      </c>
      <c r="K46" s="76"/>
      <c r="L46" s="77"/>
      <c r="M46" s="76" t="s">
        <v>375</v>
      </c>
      <c r="N46" s="76">
        <v>104</v>
      </c>
      <c r="O46" s="76">
        <v>104</v>
      </c>
      <c r="P46" s="76">
        <v>235</v>
      </c>
      <c r="Q46" s="76">
        <v>235</v>
      </c>
      <c r="R46" s="76">
        <v>50</v>
      </c>
      <c r="S46" s="76">
        <v>52</v>
      </c>
      <c r="T46" s="76">
        <v>72</v>
      </c>
      <c r="U46" s="76">
        <v>92</v>
      </c>
      <c r="V46" s="76">
        <v>0</v>
      </c>
      <c r="W46" s="76">
        <v>0</v>
      </c>
      <c r="X46" s="76">
        <v>0</v>
      </c>
      <c r="Y46" s="76">
        <v>0</v>
      </c>
      <c r="Z46" s="370">
        <f t="shared" si="4"/>
        <v>48.07692307692308</v>
      </c>
      <c r="AA46" s="370">
        <f t="shared" si="5"/>
        <v>50</v>
      </c>
      <c r="AB46" s="370">
        <f t="shared" si="0"/>
        <v>30.638297872340424</v>
      </c>
      <c r="AC46" s="370">
        <f t="shared" si="1"/>
        <v>39.148936170212764</v>
      </c>
      <c r="AD46" s="370">
        <f t="shared" si="7"/>
        <v>0</v>
      </c>
      <c r="AE46" s="370">
        <f t="shared" si="6"/>
        <v>0</v>
      </c>
      <c r="AF46" s="370">
        <f t="shared" si="2"/>
        <v>0</v>
      </c>
      <c r="AG46" s="370">
        <f t="shared" si="3"/>
        <v>0</v>
      </c>
    </row>
    <row r="47" spans="1:33" ht="15.75">
      <c r="A47" s="298">
        <v>36</v>
      </c>
      <c r="B47" s="57" t="s">
        <v>49</v>
      </c>
      <c r="C47" s="33"/>
      <c r="D47" s="33"/>
      <c r="E47" s="57"/>
      <c r="F47" s="33"/>
      <c r="G47" s="33"/>
      <c r="H47" s="33"/>
      <c r="I47" s="33"/>
      <c r="J47" s="38"/>
      <c r="K47" s="38"/>
      <c r="L47" s="150"/>
      <c r="M47" s="33"/>
      <c r="N47" s="33"/>
      <c r="O47" s="33"/>
      <c r="P47" s="33"/>
      <c r="Q47" s="33"/>
      <c r="R47" s="33"/>
      <c r="S47" s="33"/>
      <c r="T47" s="33"/>
      <c r="U47" s="33"/>
      <c r="V47" s="33"/>
      <c r="W47" s="33"/>
      <c r="X47" s="33"/>
      <c r="Y47" s="33"/>
      <c r="Z47" s="370"/>
      <c r="AA47" s="370"/>
      <c r="AB47" s="370"/>
      <c r="AC47" s="370"/>
      <c r="AD47" s="370"/>
      <c r="AE47" s="370"/>
      <c r="AF47" s="370"/>
      <c r="AG47" s="370"/>
    </row>
    <row r="48" spans="1:33" s="123" customFormat="1" ht="63">
      <c r="A48" s="72">
        <v>37</v>
      </c>
      <c r="B48" s="77" t="s">
        <v>50</v>
      </c>
      <c r="C48" s="76"/>
      <c r="D48" s="76"/>
      <c r="E48" s="77" t="s">
        <v>339</v>
      </c>
      <c r="F48" s="76" t="s">
        <v>253</v>
      </c>
      <c r="G48" s="76">
        <v>20</v>
      </c>
      <c r="H48" s="76">
        <v>20</v>
      </c>
      <c r="I48" s="76">
        <v>20</v>
      </c>
      <c r="J48" s="76">
        <v>11</v>
      </c>
      <c r="K48" s="76"/>
      <c r="L48" s="77"/>
      <c r="M48" s="76" t="s">
        <v>375</v>
      </c>
      <c r="N48" s="62"/>
      <c r="O48" s="76">
        <v>5</v>
      </c>
      <c r="P48" s="62"/>
      <c r="Q48" s="76">
        <v>341</v>
      </c>
      <c r="R48" s="62"/>
      <c r="S48" s="62"/>
      <c r="T48" s="62"/>
      <c r="U48" s="62"/>
      <c r="V48" s="62"/>
      <c r="W48" s="76">
        <v>1</v>
      </c>
      <c r="X48" s="62"/>
      <c r="Y48" s="76">
        <v>38</v>
      </c>
      <c r="Z48" s="370"/>
      <c r="AA48" s="370">
        <f t="shared" si="5"/>
        <v>0</v>
      </c>
      <c r="AB48" s="370"/>
      <c r="AC48" s="370">
        <f t="shared" si="1"/>
        <v>0</v>
      </c>
      <c r="AD48" s="370"/>
      <c r="AE48" s="370">
        <f t="shared" si="6"/>
        <v>20</v>
      </c>
      <c r="AF48" s="370"/>
      <c r="AG48" s="370">
        <f t="shared" si="3"/>
        <v>11.143695014662756</v>
      </c>
    </row>
    <row r="49" spans="1:33" s="123" customFormat="1">
      <c r="A49" s="72">
        <v>38</v>
      </c>
      <c r="B49" s="77" t="s">
        <v>51</v>
      </c>
      <c r="C49" s="76" t="s">
        <v>375</v>
      </c>
      <c r="D49" s="76"/>
      <c r="E49" s="77"/>
      <c r="F49" s="76"/>
      <c r="G49" s="78"/>
      <c r="H49" s="78"/>
      <c r="I49" s="78"/>
      <c r="J49" s="78"/>
      <c r="K49" s="78"/>
      <c r="L49" s="82"/>
      <c r="M49" s="76" t="s">
        <v>375</v>
      </c>
      <c r="N49" s="76">
        <v>0</v>
      </c>
      <c r="O49" s="76">
        <v>0</v>
      </c>
      <c r="P49" s="76">
        <v>304</v>
      </c>
      <c r="Q49" s="76">
        <v>566</v>
      </c>
      <c r="R49" s="76">
        <v>0</v>
      </c>
      <c r="S49" s="76">
        <v>0</v>
      </c>
      <c r="T49" s="76">
        <v>178</v>
      </c>
      <c r="U49" s="76">
        <v>253</v>
      </c>
      <c r="V49" s="76">
        <v>0</v>
      </c>
      <c r="W49" s="76">
        <v>0</v>
      </c>
      <c r="X49" s="76">
        <v>43</v>
      </c>
      <c r="Y49" s="76">
        <v>62</v>
      </c>
      <c r="Z49" s="370"/>
      <c r="AA49" s="370"/>
      <c r="AB49" s="370">
        <f t="shared" si="0"/>
        <v>58.55263157894737</v>
      </c>
      <c r="AC49" s="370">
        <f t="shared" si="1"/>
        <v>44.699646643109539</v>
      </c>
      <c r="AD49" s="370"/>
      <c r="AE49" s="370"/>
      <c r="AF49" s="370">
        <f t="shared" si="2"/>
        <v>14.144736842105262</v>
      </c>
      <c r="AG49" s="370">
        <f t="shared" si="3"/>
        <v>10.954063604240282</v>
      </c>
    </row>
    <row r="50" spans="1:33" s="123" customFormat="1" ht="54.75" customHeight="1">
      <c r="A50" s="72">
        <v>39</v>
      </c>
      <c r="B50" s="77" t="s">
        <v>52</v>
      </c>
      <c r="C50" s="101"/>
      <c r="D50" s="101"/>
      <c r="E50" s="77" t="s">
        <v>359</v>
      </c>
      <c r="F50" s="76" t="s">
        <v>300</v>
      </c>
      <c r="G50" s="76">
        <v>0</v>
      </c>
      <c r="H50" s="317"/>
      <c r="I50" s="317"/>
      <c r="J50" s="317"/>
      <c r="K50" s="76" t="s">
        <v>375</v>
      </c>
      <c r="L50" s="77"/>
      <c r="M50" s="76"/>
      <c r="N50" s="76">
        <v>4</v>
      </c>
      <c r="O50" s="76">
        <v>4</v>
      </c>
      <c r="P50" s="76">
        <v>88</v>
      </c>
      <c r="Q50" s="76">
        <v>92</v>
      </c>
      <c r="R50" s="76">
        <v>4</v>
      </c>
      <c r="S50" s="76">
        <v>4</v>
      </c>
      <c r="T50" s="76">
        <v>88</v>
      </c>
      <c r="U50" s="76">
        <v>92</v>
      </c>
      <c r="V50" s="76">
        <v>0</v>
      </c>
      <c r="W50" s="76">
        <v>0</v>
      </c>
      <c r="X50" s="76">
        <v>0</v>
      </c>
      <c r="Y50" s="76">
        <v>0</v>
      </c>
      <c r="Z50" s="370">
        <f t="shared" si="4"/>
        <v>100</v>
      </c>
      <c r="AA50" s="370">
        <f t="shared" si="5"/>
        <v>100</v>
      </c>
      <c r="AB50" s="370">
        <f t="shared" si="0"/>
        <v>100</v>
      </c>
      <c r="AC50" s="370">
        <f t="shared" si="1"/>
        <v>100</v>
      </c>
      <c r="AD50" s="370">
        <f t="shared" si="7"/>
        <v>0</v>
      </c>
      <c r="AE50" s="370">
        <f t="shared" si="6"/>
        <v>0</v>
      </c>
      <c r="AF50" s="370">
        <f t="shared" si="2"/>
        <v>0</v>
      </c>
      <c r="AG50" s="370">
        <f t="shared" si="3"/>
        <v>0</v>
      </c>
    </row>
    <row r="51" spans="1:33" ht="15.75">
      <c r="A51" s="72">
        <v>40</v>
      </c>
      <c r="B51" s="77" t="s">
        <v>53</v>
      </c>
      <c r="C51" s="76" t="s">
        <v>375</v>
      </c>
      <c r="D51" s="76"/>
      <c r="E51" s="77"/>
      <c r="F51" s="76"/>
      <c r="G51" s="78"/>
      <c r="H51" s="78"/>
      <c r="I51" s="78"/>
      <c r="J51" s="78"/>
      <c r="K51" s="78"/>
      <c r="L51" s="407"/>
      <c r="M51" s="78" t="s">
        <v>375</v>
      </c>
      <c r="N51" s="62"/>
      <c r="O51" s="62"/>
      <c r="P51" s="62"/>
      <c r="Q51" s="62"/>
      <c r="R51" s="62"/>
      <c r="S51" s="62"/>
      <c r="T51" s="62"/>
      <c r="U51" s="62"/>
      <c r="V51" s="62"/>
      <c r="W51" s="62"/>
      <c r="X51" s="62"/>
      <c r="Y51" s="62"/>
      <c r="Z51" s="370"/>
      <c r="AA51" s="370"/>
      <c r="AB51" s="370"/>
      <c r="AC51" s="370"/>
      <c r="AD51" s="370"/>
      <c r="AE51" s="370"/>
      <c r="AF51" s="370"/>
      <c r="AG51" s="370"/>
    </row>
    <row r="52" spans="1:33" s="123" customFormat="1">
      <c r="A52" s="72">
        <v>41</v>
      </c>
      <c r="B52" s="77" t="s">
        <v>54</v>
      </c>
      <c r="C52" s="76" t="s">
        <v>375</v>
      </c>
      <c r="D52" s="76"/>
      <c r="E52" s="77"/>
      <c r="F52" s="76"/>
      <c r="G52" s="76"/>
      <c r="H52" s="76"/>
      <c r="I52" s="76"/>
      <c r="J52" s="76"/>
      <c r="K52" s="76"/>
      <c r="L52" s="77"/>
      <c r="M52" s="76" t="s">
        <v>375</v>
      </c>
      <c r="N52" s="76">
        <v>11</v>
      </c>
      <c r="O52" s="76">
        <v>35</v>
      </c>
      <c r="P52" s="76">
        <v>123</v>
      </c>
      <c r="Q52" s="76">
        <v>141</v>
      </c>
      <c r="R52" s="76">
        <v>0</v>
      </c>
      <c r="S52" s="76">
        <v>35</v>
      </c>
      <c r="T52" s="76">
        <v>0</v>
      </c>
      <c r="U52" s="76">
        <v>96</v>
      </c>
      <c r="V52" s="76">
        <v>0</v>
      </c>
      <c r="W52" s="76">
        <v>0</v>
      </c>
      <c r="X52" s="76">
        <v>0</v>
      </c>
      <c r="Y52" s="76">
        <v>10</v>
      </c>
      <c r="Z52" s="370">
        <f t="shared" si="4"/>
        <v>0</v>
      </c>
      <c r="AA52" s="370">
        <f t="shared" si="5"/>
        <v>100</v>
      </c>
      <c r="AB52" s="370">
        <f t="shared" si="0"/>
        <v>0</v>
      </c>
      <c r="AC52" s="370">
        <f t="shared" si="1"/>
        <v>68.085106382978722</v>
      </c>
      <c r="AD52" s="370">
        <f t="shared" si="7"/>
        <v>0</v>
      </c>
      <c r="AE52" s="370">
        <f t="shared" si="6"/>
        <v>0</v>
      </c>
      <c r="AF52" s="370">
        <f t="shared" si="2"/>
        <v>0</v>
      </c>
      <c r="AG52" s="370">
        <f t="shared" si="3"/>
        <v>7.0921985815602842</v>
      </c>
    </row>
    <row r="53" spans="1:33" s="123" customFormat="1">
      <c r="A53" s="72">
        <v>42</v>
      </c>
      <c r="B53" s="77" t="s">
        <v>55</v>
      </c>
      <c r="C53" s="76"/>
      <c r="D53" s="570" t="s">
        <v>375</v>
      </c>
      <c r="E53" s="77"/>
      <c r="F53" s="76"/>
      <c r="G53" s="76"/>
      <c r="H53" s="76"/>
      <c r="I53" s="76"/>
      <c r="J53" s="76"/>
      <c r="K53" s="76"/>
      <c r="L53" s="77"/>
      <c r="M53" s="76" t="s">
        <v>375</v>
      </c>
      <c r="N53" s="76">
        <v>11</v>
      </c>
      <c r="O53" s="76">
        <v>13</v>
      </c>
      <c r="P53" s="76">
        <v>99</v>
      </c>
      <c r="Q53" s="76">
        <v>102</v>
      </c>
      <c r="R53" s="76">
        <v>5</v>
      </c>
      <c r="S53" s="76">
        <v>6</v>
      </c>
      <c r="T53" s="76">
        <v>11</v>
      </c>
      <c r="U53" s="76">
        <v>17</v>
      </c>
      <c r="V53" s="76">
        <v>6</v>
      </c>
      <c r="W53" s="76">
        <v>7</v>
      </c>
      <c r="X53" s="76">
        <v>10</v>
      </c>
      <c r="Y53" s="76">
        <v>20</v>
      </c>
      <c r="Z53" s="370">
        <f t="shared" si="4"/>
        <v>45.454545454545453</v>
      </c>
      <c r="AA53" s="370">
        <f t="shared" si="5"/>
        <v>46.153846153846153</v>
      </c>
      <c r="AB53" s="370">
        <f t="shared" si="0"/>
        <v>11.111111111111111</v>
      </c>
      <c r="AC53" s="370">
        <f t="shared" si="1"/>
        <v>16.666666666666664</v>
      </c>
      <c r="AD53" s="370">
        <f t="shared" si="7"/>
        <v>54.54545454545454</v>
      </c>
      <c r="AE53" s="370">
        <f t="shared" si="6"/>
        <v>53.846153846153847</v>
      </c>
      <c r="AF53" s="370">
        <f t="shared" si="2"/>
        <v>10.1010101010101</v>
      </c>
      <c r="AG53" s="370">
        <f t="shared" si="3"/>
        <v>19.607843137254903</v>
      </c>
    </row>
    <row r="54" spans="1:33" s="123" customFormat="1">
      <c r="A54" s="72">
        <v>43</v>
      </c>
      <c r="B54" s="77" t="s">
        <v>56</v>
      </c>
      <c r="C54" s="76" t="s">
        <v>375</v>
      </c>
      <c r="D54" s="76"/>
      <c r="E54" s="77"/>
      <c r="F54" s="76"/>
      <c r="G54" s="78"/>
      <c r="H54" s="78"/>
      <c r="I54" s="78"/>
      <c r="J54" s="78"/>
      <c r="K54" s="78"/>
      <c r="L54" s="82"/>
      <c r="M54" s="76" t="s">
        <v>375</v>
      </c>
      <c r="N54" s="62"/>
      <c r="O54" s="76">
        <v>19</v>
      </c>
      <c r="P54" s="60"/>
      <c r="Q54" s="76">
        <v>202</v>
      </c>
      <c r="R54" s="60"/>
      <c r="S54" s="76">
        <v>19</v>
      </c>
      <c r="T54" s="60"/>
      <c r="U54" s="76">
        <v>95</v>
      </c>
      <c r="V54" s="60"/>
      <c r="W54" s="76">
        <v>0</v>
      </c>
      <c r="X54" s="60"/>
      <c r="Y54" s="76">
        <v>0</v>
      </c>
      <c r="Z54" s="370"/>
      <c r="AA54" s="370">
        <f t="shared" si="5"/>
        <v>100</v>
      </c>
      <c r="AB54" s="370"/>
      <c r="AC54" s="370">
        <f t="shared" si="1"/>
        <v>47.029702970297024</v>
      </c>
      <c r="AD54" s="370"/>
      <c r="AE54" s="370">
        <f t="shared" si="6"/>
        <v>0</v>
      </c>
      <c r="AF54" s="370"/>
      <c r="AG54" s="370">
        <f t="shared" si="3"/>
        <v>0</v>
      </c>
    </row>
    <row r="55" spans="1:33" s="123" customFormat="1" ht="63">
      <c r="A55" s="72">
        <v>44</v>
      </c>
      <c r="B55" s="77" t="s">
        <v>57</v>
      </c>
      <c r="C55" s="76"/>
      <c r="D55" s="76"/>
      <c r="E55" s="77" t="s">
        <v>391</v>
      </c>
      <c r="F55" s="76" t="s">
        <v>253</v>
      </c>
      <c r="G55" s="60" t="s">
        <v>293</v>
      </c>
      <c r="H55" s="60" t="s">
        <v>293</v>
      </c>
      <c r="I55" s="60" t="s">
        <v>293</v>
      </c>
      <c r="J55" s="60" t="s">
        <v>293</v>
      </c>
      <c r="K55" s="76"/>
      <c r="L55" s="77"/>
      <c r="M55" s="76" t="s">
        <v>375</v>
      </c>
      <c r="N55" s="60"/>
      <c r="O55" s="60"/>
      <c r="P55" s="60"/>
      <c r="Q55" s="76">
        <v>212</v>
      </c>
      <c r="R55" s="60"/>
      <c r="S55" s="60"/>
      <c r="T55" s="60"/>
      <c r="U55" s="60"/>
      <c r="V55" s="60"/>
      <c r="W55" s="60"/>
      <c r="X55" s="60"/>
      <c r="Y55" s="76">
        <v>94</v>
      </c>
      <c r="Z55" s="370"/>
      <c r="AA55" s="370"/>
      <c r="AB55" s="370"/>
      <c r="AC55" s="370">
        <f t="shared" si="1"/>
        <v>0</v>
      </c>
      <c r="AD55" s="370"/>
      <c r="AE55" s="370"/>
      <c r="AF55" s="370"/>
      <c r="AG55" s="370">
        <f t="shared" si="3"/>
        <v>44.339622641509436</v>
      </c>
    </row>
    <row r="56" spans="1:33" ht="31.5">
      <c r="A56" s="72">
        <v>45</v>
      </c>
      <c r="B56" s="77" t="s">
        <v>58</v>
      </c>
      <c r="C56" s="76" t="s">
        <v>375</v>
      </c>
      <c r="D56" s="76"/>
      <c r="E56" s="77"/>
      <c r="F56" s="76"/>
      <c r="G56" s="78"/>
      <c r="H56" s="78"/>
      <c r="I56" s="78"/>
      <c r="J56" s="78"/>
      <c r="K56" s="78"/>
      <c r="L56" s="83"/>
      <c r="M56" s="78" t="s">
        <v>375</v>
      </c>
      <c r="N56" s="78">
        <v>8</v>
      </c>
      <c r="O56" s="78">
        <v>8</v>
      </c>
      <c r="P56" s="78">
        <v>824</v>
      </c>
      <c r="Q56" s="78">
        <v>961</v>
      </c>
      <c r="R56" s="78">
        <v>43</v>
      </c>
      <c r="S56" s="78">
        <v>8</v>
      </c>
      <c r="T56" s="78">
        <v>496</v>
      </c>
      <c r="U56" s="78">
        <v>542</v>
      </c>
      <c r="V56" s="78">
        <v>8</v>
      </c>
      <c r="W56" s="78">
        <v>8</v>
      </c>
      <c r="X56" s="78">
        <v>166</v>
      </c>
      <c r="Y56" s="78">
        <v>165</v>
      </c>
      <c r="Z56" s="370">
        <f t="shared" si="4"/>
        <v>537.5</v>
      </c>
      <c r="AA56" s="370">
        <f t="shared" si="5"/>
        <v>100</v>
      </c>
      <c r="AB56" s="370">
        <f t="shared" si="0"/>
        <v>60.194174757281552</v>
      </c>
      <c r="AC56" s="370">
        <f t="shared" si="1"/>
        <v>56.399583766909466</v>
      </c>
      <c r="AD56" s="370">
        <f t="shared" si="7"/>
        <v>100</v>
      </c>
      <c r="AE56" s="370">
        <f t="shared" si="6"/>
        <v>100</v>
      </c>
      <c r="AF56" s="370">
        <f t="shared" si="2"/>
        <v>20.145631067961165</v>
      </c>
      <c r="AG56" s="370">
        <f t="shared" si="3"/>
        <v>17.169614984391259</v>
      </c>
    </row>
    <row r="57" spans="1:33" ht="63">
      <c r="A57" s="72">
        <v>46</v>
      </c>
      <c r="B57" s="77" t="s">
        <v>59</v>
      </c>
      <c r="C57" s="76"/>
      <c r="D57" s="76"/>
      <c r="E57" s="77" t="s">
        <v>429</v>
      </c>
      <c r="F57" s="76" t="s">
        <v>253</v>
      </c>
      <c r="G57" s="72" t="s">
        <v>430</v>
      </c>
      <c r="H57" s="72" t="s">
        <v>430</v>
      </c>
      <c r="I57" s="156">
        <v>92</v>
      </c>
      <c r="J57" s="156">
        <v>70.5</v>
      </c>
      <c r="K57" s="76" t="s">
        <v>375</v>
      </c>
      <c r="L57" s="77"/>
      <c r="M57" s="76"/>
      <c r="N57" s="76">
        <v>13</v>
      </c>
      <c r="O57" s="76">
        <v>13</v>
      </c>
      <c r="P57" s="76">
        <v>302</v>
      </c>
      <c r="Q57" s="76">
        <v>302</v>
      </c>
      <c r="R57" s="76">
        <v>12</v>
      </c>
      <c r="S57" s="76">
        <v>12</v>
      </c>
      <c r="T57" s="76">
        <v>50</v>
      </c>
      <c r="U57" s="76">
        <v>50</v>
      </c>
      <c r="V57" s="76">
        <v>1</v>
      </c>
      <c r="W57" s="76">
        <v>1</v>
      </c>
      <c r="X57" s="76">
        <v>213</v>
      </c>
      <c r="Y57" s="76">
        <v>213</v>
      </c>
      <c r="Z57" s="370">
        <f t="shared" si="4"/>
        <v>92.307692307692307</v>
      </c>
      <c r="AA57" s="370">
        <f t="shared" si="5"/>
        <v>92.307692307692307</v>
      </c>
      <c r="AB57" s="370">
        <f t="shared" si="0"/>
        <v>16.556291390728479</v>
      </c>
      <c r="AC57" s="370">
        <f t="shared" si="1"/>
        <v>16.556291390728479</v>
      </c>
      <c r="AD57" s="370">
        <f t="shared" si="7"/>
        <v>7.6923076923076925</v>
      </c>
      <c r="AE57" s="370">
        <f t="shared" si="6"/>
        <v>7.6923076923076925</v>
      </c>
      <c r="AF57" s="370">
        <f t="shared" si="2"/>
        <v>70.52980132450331</v>
      </c>
      <c r="AG57" s="370">
        <f t="shared" si="3"/>
        <v>70.52980132450331</v>
      </c>
    </row>
    <row r="58" spans="1:33" ht="47.25">
      <c r="A58" s="72">
        <v>47</v>
      </c>
      <c r="B58" s="77" t="s">
        <v>60</v>
      </c>
      <c r="C58" s="76"/>
      <c r="D58" s="76"/>
      <c r="E58" s="83" t="s">
        <v>447</v>
      </c>
      <c r="F58" s="72" t="s">
        <v>253</v>
      </c>
      <c r="G58" s="89" t="s">
        <v>448</v>
      </c>
      <c r="H58" s="89" t="s">
        <v>448</v>
      </c>
      <c r="I58" s="76"/>
      <c r="J58" s="76"/>
      <c r="K58" s="76"/>
      <c r="L58" s="77"/>
      <c r="M58" s="76" t="s">
        <v>375</v>
      </c>
      <c r="N58" s="76">
        <v>120</v>
      </c>
      <c r="O58" s="76">
        <v>120</v>
      </c>
      <c r="P58" s="76">
        <v>400</v>
      </c>
      <c r="Q58" s="76">
        <v>400</v>
      </c>
      <c r="R58" s="76">
        <v>0</v>
      </c>
      <c r="S58" s="76">
        <v>0</v>
      </c>
      <c r="T58" s="76">
        <v>155</v>
      </c>
      <c r="U58" s="76">
        <v>155</v>
      </c>
      <c r="V58" s="76">
        <v>0</v>
      </c>
      <c r="W58" s="76">
        <v>0</v>
      </c>
      <c r="X58" s="76">
        <v>0</v>
      </c>
      <c r="Y58" s="76">
        <v>0</v>
      </c>
      <c r="Z58" s="370">
        <f t="shared" si="4"/>
        <v>0</v>
      </c>
      <c r="AA58" s="370">
        <f t="shared" si="5"/>
        <v>0</v>
      </c>
      <c r="AB58" s="370">
        <f t="shared" si="0"/>
        <v>38.75</v>
      </c>
      <c r="AC58" s="370">
        <f t="shared" si="1"/>
        <v>38.75</v>
      </c>
      <c r="AD58" s="370">
        <f t="shared" si="7"/>
        <v>0</v>
      </c>
      <c r="AE58" s="370">
        <f t="shared" si="6"/>
        <v>0</v>
      </c>
      <c r="AF58" s="370">
        <f t="shared" si="2"/>
        <v>0</v>
      </c>
      <c r="AG58" s="370">
        <f t="shared" si="3"/>
        <v>0</v>
      </c>
    </row>
    <row r="59" spans="1:33" ht="15.75">
      <c r="A59" s="72">
        <v>48</v>
      </c>
      <c r="B59" s="77" t="s">
        <v>61</v>
      </c>
      <c r="C59" s="60"/>
      <c r="D59" s="60"/>
      <c r="E59" s="61"/>
      <c r="F59" s="208"/>
      <c r="G59" s="62" t="s">
        <v>782</v>
      </c>
      <c r="H59" s="62" t="s">
        <v>782</v>
      </c>
      <c r="I59" s="62" t="s">
        <v>782</v>
      </c>
      <c r="J59" s="62" t="s">
        <v>782</v>
      </c>
      <c r="K59" s="62" t="s">
        <v>782</v>
      </c>
      <c r="L59" s="151" t="s">
        <v>782</v>
      </c>
      <c r="M59" s="62" t="s">
        <v>782</v>
      </c>
      <c r="N59" s="62" t="s">
        <v>782</v>
      </c>
      <c r="O59" s="62" t="s">
        <v>782</v>
      </c>
      <c r="P59" s="78">
        <v>229</v>
      </c>
      <c r="Q59" s="78">
        <v>229</v>
      </c>
      <c r="R59" s="62" t="s">
        <v>782</v>
      </c>
      <c r="S59" s="62" t="s">
        <v>782</v>
      </c>
      <c r="T59" s="62" t="s">
        <v>782</v>
      </c>
      <c r="U59" s="78">
        <v>1</v>
      </c>
      <c r="V59" s="62" t="s">
        <v>782</v>
      </c>
      <c r="W59" s="62" t="s">
        <v>782</v>
      </c>
      <c r="X59" s="62" t="s">
        <v>782</v>
      </c>
      <c r="Y59" s="78">
        <v>10</v>
      </c>
      <c r="Z59" s="370"/>
      <c r="AA59" s="370"/>
      <c r="AB59" s="370"/>
      <c r="AC59" s="370">
        <f t="shared" si="1"/>
        <v>0.43668122270742354</v>
      </c>
      <c r="AD59" s="370"/>
      <c r="AE59" s="370"/>
      <c r="AF59" s="370"/>
      <c r="AG59" s="370">
        <f t="shared" si="3"/>
        <v>4.3668122270742353</v>
      </c>
    </row>
    <row r="60" spans="1:33" ht="15.75">
      <c r="A60" s="72">
        <v>49</v>
      </c>
      <c r="B60" s="77" t="s">
        <v>62</v>
      </c>
      <c r="C60" s="76" t="s">
        <v>375</v>
      </c>
      <c r="D60" s="76"/>
      <c r="E60" s="77"/>
      <c r="F60" s="76"/>
      <c r="G60" s="78"/>
      <c r="H60" s="78"/>
      <c r="I60" s="78"/>
      <c r="J60" s="78"/>
      <c r="K60" s="78" t="s">
        <v>375</v>
      </c>
      <c r="L60" s="82"/>
      <c r="M60" s="78"/>
      <c r="N60" s="78">
        <v>236</v>
      </c>
      <c r="O60" s="78">
        <v>245</v>
      </c>
      <c r="P60" s="62"/>
      <c r="Q60" s="62"/>
      <c r="R60" s="78">
        <v>0</v>
      </c>
      <c r="S60" s="78">
        <v>0</v>
      </c>
      <c r="T60" s="62"/>
      <c r="U60" s="62"/>
      <c r="V60" s="78">
        <v>0</v>
      </c>
      <c r="W60" s="78">
        <v>0</v>
      </c>
      <c r="X60" s="62"/>
      <c r="Y60" s="62"/>
      <c r="Z60" s="370">
        <f t="shared" si="4"/>
        <v>0</v>
      </c>
      <c r="AA60" s="370">
        <f t="shared" si="5"/>
        <v>0</v>
      </c>
      <c r="AB60" s="370"/>
      <c r="AC60" s="370"/>
      <c r="AD60" s="370">
        <f t="shared" si="7"/>
        <v>0</v>
      </c>
      <c r="AE60" s="370">
        <f t="shared" si="6"/>
        <v>0</v>
      </c>
      <c r="AF60" s="370"/>
      <c r="AG60" s="370"/>
    </row>
    <row r="61" spans="1:33" ht="47.25">
      <c r="A61" s="72">
        <v>50</v>
      </c>
      <c r="B61" s="77" t="s">
        <v>63</v>
      </c>
      <c r="C61" s="76"/>
      <c r="D61" s="76"/>
      <c r="E61" s="406" t="s">
        <v>788</v>
      </c>
      <c r="F61" s="400" t="s">
        <v>253</v>
      </c>
      <c r="G61" s="400" t="s">
        <v>557</v>
      </c>
      <c r="H61" s="400" t="s">
        <v>557</v>
      </c>
      <c r="I61" s="400"/>
      <c r="J61" s="400"/>
      <c r="K61" s="156"/>
      <c r="L61" s="408"/>
      <c r="M61" s="76" t="s">
        <v>375</v>
      </c>
      <c r="N61" s="156">
        <v>103</v>
      </c>
      <c r="O61" s="156">
        <v>108</v>
      </c>
      <c r="P61" s="156">
        <v>183</v>
      </c>
      <c r="Q61" s="156">
        <v>193</v>
      </c>
      <c r="R61" s="156">
        <v>44</v>
      </c>
      <c r="S61" s="156">
        <v>49</v>
      </c>
      <c r="T61" s="156">
        <v>78</v>
      </c>
      <c r="U61" s="156">
        <v>102</v>
      </c>
      <c r="V61" s="208"/>
      <c r="W61" s="208"/>
      <c r="X61" s="156">
        <v>21</v>
      </c>
      <c r="Y61" s="156">
        <v>22</v>
      </c>
      <c r="Z61" s="370">
        <f t="shared" si="4"/>
        <v>42.718446601941743</v>
      </c>
      <c r="AA61" s="370">
        <f t="shared" si="5"/>
        <v>45.370370370370374</v>
      </c>
      <c r="AB61" s="370">
        <f t="shared" si="0"/>
        <v>42.622950819672127</v>
      </c>
      <c r="AC61" s="370">
        <f t="shared" si="1"/>
        <v>52.849740932642483</v>
      </c>
      <c r="AD61" s="370">
        <f t="shared" si="7"/>
        <v>0</v>
      </c>
      <c r="AE61" s="370">
        <f t="shared" si="6"/>
        <v>0</v>
      </c>
      <c r="AF61" s="370">
        <f t="shared" si="2"/>
        <v>11.475409836065573</v>
      </c>
      <c r="AG61" s="370">
        <f t="shared" si="3"/>
        <v>11.398963730569948</v>
      </c>
    </row>
    <row r="62" spans="1:33" ht="78.75">
      <c r="A62" s="72">
        <v>51</v>
      </c>
      <c r="B62" s="77" t="s">
        <v>64</v>
      </c>
      <c r="C62" s="76"/>
      <c r="D62" s="76"/>
      <c r="E62" s="77" t="s">
        <v>466</v>
      </c>
      <c r="F62" s="76" t="s">
        <v>253</v>
      </c>
      <c r="G62" s="76" t="s">
        <v>464</v>
      </c>
      <c r="H62" s="76" t="s">
        <v>464</v>
      </c>
      <c r="I62" s="76">
        <v>12.5</v>
      </c>
      <c r="J62" s="76">
        <v>1.7</v>
      </c>
      <c r="K62" s="76"/>
      <c r="L62" s="77"/>
      <c r="M62" s="76" t="s">
        <v>375</v>
      </c>
      <c r="N62" s="60"/>
      <c r="O62" s="76">
        <v>16</v>
      </c>
      <c r="P62" s="76">
        <v>290</v>
      </c>
      <c r="Q62" s="76">
        <v>290</v>
      </c>
      <c r="R62" s="60"/>
      <c r="S62" s="76">
        <v>2</v>
      </c>
      <c r="T62" s="76">
        <v>5</v>
      </c>
      <c r="U62" s="76">
        <v>5</v>
      </c>
      <c r="V62" s="60"/>
      <c r="W62" s="76">
        <v>0</v>
      </c>
      <c r="X62" s="76">
        <v>204</v>
      </c>
      <c r="Y62" s="76">
        <v>204</v>
      </c>
      <c r="Z62" s="370"/>
      <c r="AA62" s="370">
        <f t="shared" si="5"/>
        <v>12.5</v>
      </c>
      <c r="AB62" s="370">
        <f t="shared" si="0"/>
        <v>1.7241379310344827</v>
      </c>
      <c r="AC62" s="370">
        <f t="shared" si="1"/>
        <v>1.7241379310344827</v>
      </c>
      <c r="AD62" s="370"/>
      <c r="AE62" s="370">
        <f t="shared" si="6"/>
        <v>0</v>
      </c>
      <c r="AF62" s="370">
        <f t="shared" si="2"/>
        <v>70.34482758620689</v>
      </c>
      <c r="AG62" s="370">
        <f t="shared" si="3"/>
        <v>70.34482758620689</v>
      </c>
    </row>
    <row r="63" spans="1:33" ht="47.25">
      <c r="A63" s="72">
        <v>52</v>
      </c>
      <c r="B63" s="77" t="s">
        <v>65</v>
      </c>
      <c r="C63" s="76"/>
      <c r="D63" s="76"/>
      <c r="E63" s="77" t="s">
        <v>502</v>
      </c>
      <c r="F63" s="76" t="s">
        <v>253</v>
      </c>
      <c r="G63" s="76">
        <v>25</v>
      </c>
      <c r="H63" s="76">
        <v>25</v>
      </c>
      <c r="I63" s="76">
        <v>25</v>
      </c>
      <c r="J63" s="76">
        <v>25</v>
      </c>
      <c r="K63" s="76"/>
      <c r="L63" s="77"/>
      <c r="M63" s="76" t="s">
        <v>375</v>
      </c>
      <c r="N63" s="76">
        <v>2</v>
      </c>
      <c r="O63" s="76">
        <v>2</v>
      </c>
      <c r="P63" s="76">
        <v>42</v>
      </c>
      <c r="Q63" s="76">
        <v>42</v>
      </c>
      <c r="R63" s="76">
        <v>2</v>
      </c>
      <c r="S63" s="76">
        <v>2</v>
      </c>
      <c r="T63" s="76">
        <v>9</v>
      </c>
      <c r="U63" s="76">
        <v>9</v>
      </c>
      <c r="V63" s="76">
        <v>2</v>
      </c>
      <c r="W63" s="76">
        <v>2</v>
      </c>
      <c r="X63" s="76">
        <v>9</v>
      </c>
      <c r="Y63" s="76">
        <v>9</v>
      </c>
      <c r="Z63" s="370">
        <f t="shared" si="4"/>
        <v>100</v>
      </c>
      <c r="AA63" s="370">
        <f t="shared" si="5"/>
        <v>100</v>
      </c>
      <c r="AB63" s="370">
        <f t="shared" si="0"/>
        <v>21.428571428571427</v>
      </c>
      <c r="AC63" s="370">
        <f t="shared" si="1"/>
        <v>21.428571428571427</v>
      </c>
      <c r="AD63" s="370">
        <f t="shared" si="7"/>
        <v>100</v>
      </c>
      <c r="AE63" s="370">
        <f t="shared" si="6"/>
        <v>100</v>
      </c>
      <c r="AF63" s="370">
        <f t="shared" si="2"/>
        <v>21.428571428571427</v>
      </c>
      <c r="AG63" s="370">
        <f t="shared" si="3"/>
        <v>21.428571428571427</v>
      </c>
    </row>
    <row r="64" spans="1:33" ht="15.75">
      <c r="A64" s="54">
        <v>53</v>
      </c>
      <c r="B64" s="61" t="s">
        <v>66</v>
      </c>
      <c r="C64" s="60"/>
      <c r="D64" s="60"/>
      <c r="E64" s="61"/>
      <c r="F64" s="60"/>
      <c r="G64" s="62"/>
      <c r="H64" s="62"/>
      <c r="I64" s="62"/>
      <c r="J64" s="62"/>
      <c r="K64" s="62"/>
      <c r="L64" s="151"/>
      <c r="M64" s="62"/>
      <c r="N64" s="62"/>
      <c r="O64" s="62"/>
      <c r="P64" s="62"/>
      <c r="Q64" s="62"/>
      <c r="R64" s="62"/>
      <c r="S64" s="62"/>
      <c r="T64" s="62"/>
      <c r="U64" s="62"/>
      <c r="V64" s="62"/>
      <c r="W64" s="62"/>
      <c r="X64" s="62"/>
      <c r="Y64" s="62"/>
      <c r="Z64" s="370"/>
      <c r="AA64" s="370"/>
      <c r="AB64" s="370"/>
      <c r="AC64" s="370"/>
      <c r="AD64" s="370"/>
      <c r="AE64" s="370"/>
      <c r="AF64" s="370"/>
      <c r="AG64" s="370"/>
    </row>
    <row r="65" spans="1:33" ht="47.25">
      <c r="A65" s="72">
        <v>54</v>
      </c>
      <c r="B65" s="77" t="s">
        <v>67</v>
      </c>
      <c r="C65" s="76"/>
      <c r="D65" s="76"/>
      <c r="E65" s="77" t="s">
        <v>304</v>
      </c>
      <c r="F65" s="76" t="s">
        <v>253</v>
      </c>
      <c r="G65" s="72">
        <v>30</v>
      </c>
      <c r="H65" s="72">
        <v>30</v>
      </c>
      <c r="I65" s="72">
        <v>100</v>
      </c>
      <c r="J65" s="72">
        <v>68.599999999999994</v>
      </c>
      <c r="K65" s="72"/>
      <c r="L65" s="83"/>
      <c r="M65" s="72" t="s">
        <v>375</v>
      </c>
      <c r="N65" s="72">
        <v>5</v>
      </c>
      <c r="O65" s="72">
        <v>5</v>
      </c>
      <c r="P65" s="72">
        <v>80</v>
      </c>
      <c r="Q65" s="72">
        <v>86</v>
      </c>
      <c r="R65" s="72">
        <v>0</v>
      </c>
      <c r="S65" s="72">
        <v>0</v>
      </c>
      <c r="T65" s="72">
        <v>52</v>
      </c>
      <c r="U65" s="72">
        <v>59</v>
      </c>
      <c r="V65" s="72">
        <v>0</v>
      </c>
      <c r="W65" s="72">
        <v>0</v>
      </c>
      <c r="X65" s="72">
        <v>27</v>
      </c>
      <c r="Y65" s="72">
        <v>27</v>
      </c>
      <c r="Z65" s="370">
        <f t="shared" si="4"/>
        <v>0</v>
      </c>
      <c r="AA65" s="370">
        <f t="shared" si="5"/>
        <v>0</v>
      </c>
      <c r="AB65" s="370">
        <f t="shared" si="0"/>
        <v>65</v>
      </c>
      <c r="AC65" s="370">
        <f t="shared" si="1"/>
        <v>68.604651162790702</v>
      </c>
      <c r="AD65" s="370">
        <f t="shared" si="7"/>
        <v>0</v>
      </c>
      <c r="AE65" s="370">
        <f t="shared" si="6"/>
        <v>0</v>
      </c>
      <c r="AF65" s="370">
        <f t="shared" si="2"/>
        <v>33.75</v>
      </c>
      <c r="AG65" s="370">
        <f t="shared" si="3"/>
        <v>31.395348837209301</v>
      </c>
    </row>
    <row r="66" spans="1:33" ht="63">
      <c r="A66" s="72">
        <v>55</v>
      </c>
      <c r="B66" s="77" t="s">
        <v>68</v>
      </c>
      <c r="C66" s="76"/>
      <c r="D66" s="76"/>
      <c r="E66" s="77" t="s">
        <v>765</v>
      </c>
      <c r="F66" s="72" t="s">
        <v>253</v>
      </c>
      <c r="G66" s="72" t="s">
        <v>766</v>
      </c>
      <c r="H66" s="72" t="s">
        <v>766</v>
      </c>
      <c r="I66" s="328">
        <f>S66/O66*100</f>
        <v>17.20430107526882</v>
      </c>
      <c r="J66" s="328">
        <f>U66/Q66*100</f>
        <v>12.623490669593854</v>
      </c>
      <c r="K66" s="60"/>
      <c r="L66" s="61"/>
      <c r="M66" s="60"/>
      <c r="N66" s="76">
        <v>73</v>
      </c>
      <c r="O66" s="72">
        <v>93</v>
      </c>
      <c r="P66" s="60" t="s">
        <v>609</v>
      </c>
      <c r="Q66" s="76">
        <v>911</v>
      </c>
      <c r="R66" s="532">
        <v>14</v>
      </c>
      <c r="S66" s="76">
        <v>16</v>
      </c>
      <c r="T66" s="60" t="s">
        <v>609</v>
      </c>
      <c r="U66" s="76">
        <v>115</v>
      </c>
      <c r="V66" s="76">
        <v>0</v>
      </c>
      <c r="W66" s="76">
        <v>0</v>
      </c>
      <c r="X66" s="60" t="s">
        <v>609</v>
      </c>
      <c r="Y66" s="60" t="s">
        <v>609</v>
      </c>
      <c r="Z66" s="370">
        <f t="shared" si="4"/>
        <v>19.17808219178082</v>
      </c>
      <c r="AA66" s="370">
        <f t="shared" si="5"/>
        <v>17.20430107526882</v>
      </c>
      <c r="AB66" s="370"/>
      <c r="AC66" s="370">
        <f t="shared" si="1"/>
        <v>12.623490669593854</v>
      </c>
      <c r="AD66" s="370">
        <f t="shared" si="7"/>
        <v>0</v>
      </c>
      <c r="AE66" s="370">
        <f t="shared" si="6"/>
        <v>0</v>
      </c>
      <c r="AF66" s="370"/>
      <c r="AG66" s="370"/>
    </row>
    <row r="67" spans="1:33" ht="15.75">
      <c r="A67" s="72">
        <v>56</v>
      </c>
      <c r="B67" s="77" t="s">
        <v>69</v>
      </c>
      <c r="C67" s="352"/>
      <c r="D67" s="72" t="s">
        <v>375</v>
      </c>
      <c r="E67" s="364"/>
      <c r="F67" s="352"/>
      <c r="G67" s="352"/>
      <c r="H67" s="352"/>
      <c r="I67" s="352"/>
      <c r="J67" s="352"/>
      <c r="K67" s="352"/>
      <c r="L67" s="364"/>
      <c r="M67" s="78" t="s">
        <v>375</v>
      </c>
      <c r="N67" s="78">
        <v>5</v>
      </c>
      <c r="O67" s="72">
        <v>5</v>
      </c>
      <c r="P67" s="78">
        <v>96</v>
      </c>
      <c r="Q67" s="72">
        <v>97</v>
      </c>
      <c r="R67" s="78">
        <v>0</v>
      </c>
      <c r="S67" s="72">
        <v>0</v>
      </c>
      <c r="T67" s="78">
        <v>7</v>
      </c>
      <c r="U67" s="72">
        <v>7</v>
      </c>
      <c r="V67" s="78">
        <v>0</v>
      </c>
      <c r="W67" s="72">
        <v>0</v>
      </c>
      <c r="X67" s="78">
        <v>79</v>
      </c>
      <c r="Y67" s="72">
        <v>79</v>
      </c>
      <c r="Z67" s="370">
        <f t="shared" si="4"/>
        <v>0</v>
      </c>
      <c r="AA67" s="370">
        <f t="shared" si="5"/>
        <v>0</v>
      </c>
      <c r="AB67" s="370">
        <f t="shared" si="0"/>
        <v>7.291666666666667</v>
      </c>
      <c r="AC67" s="370">
        <f t="shared" si="1"/>
        <v>7.216494845360824</v>
      </c>
      <c r="AD67" s="370">
        <f t="shared" si="7"/>
        <v>0</v>
      </c>
      <c r="AE67" s="370">
        <f t="shared" si="6"/>
        <v>0</v>
      </c>
      <c r="AF67" s="370">
        <f t="shared" si="2"/>
        <v>82.291666666666657</v>
      </c>
      <c r="AG67" s="370">
        <f t="shared" si="3"/>
        <v>81.44329896907216</v>
      </c>
    </row>
    <row r="68" spans="1:33" ht="63">
      <c r="A68" s="72">
        <v>57</v>
      </c>
      <c r="B68" s="77" t="s">
        <v>70</v>
      </c>
      <c r="C68" s="76"/>
      <c r="D68" s="76"/>
      <c r="E68" s="354" t="s">
        <v>576</v>
      </c>
      <c r="F68" s="367" t="s">
        <v>253</v>
      </c>
      <c r="G68" s="231" t="s">
        <v>574</v>
      </c>
      <c r="H68" s="231" t="s">
        <v>574</v>
      </c>
      <c r="I68" s="368">
        <v>0.61</v>
      </c>
      <c r="J68" s="402">
        <v>0.56000000000000005</v>
      </c>
      <c r="K68" s="78"/>
      <c r="L68" s="82"/>
      <c r="M68" s="72" t="s">
        <v>375</v>
      </c>
      <c r="N68" s="78">
        <v>31</v>
      </c>
      <c r="O68" s="78">
        <v>31</v>
      </c>
      <c r="P68" s="78">
        <v>523</v>
      </c>
      <c r="Q68" s="78">
        <v>550</v>
      </c>
      <c r="R68" s="78">
        <v>19</v>
      </c>
      <c r="S68" s="78">
        <v>19</v>
      </c>
      <c r="T68" s="78">
        <v>33</v>
      </c>
      <c r="U68" s="78">
        <v>311</v>
      </c>
      <c r="V68" s="78">
        <v>0</v>
      </c>
      <c r="W68" s="78">
        <v>0</v>
      </c>
      <c r="X68" s="78">
        <v>25</v>
      </c>
      <c r="Y68" s="78">
        <v>129</v>
      </c>
      <c r="Z68" s="370">
        <f t="shared" si="4"/>
        <v>61.29032258064516</v>
      </c>
      <c r="AA68" s="370">
        <f t="shared" si="5"/>
        <v>61.29032258064516</v>
      </c>
      <c r="AB68" s="370">
        <f t="shared" si="0"/>
        <v>6.3097514340344159</v>
      </c>
      <c r="AC68" s="370">
        <f t="shared" si="1"/>
        <v>56.545454545454547</v>
      </c>
      <c r="AD68" s="370">
        <f t="shared" si="7"/>
        <v>0</v>
      </c>
      <c r="AE68" s="370">
        <f t="shared" si="6"/>
        <v>0</v>
      </c>
      <c r="AF68" s="370">
        <f t="shared" si="2"/>
        <v>4.7801147227533463</v>
      </c>
      <c r="AG68" s="370">
        <f t="shared" si="3"/>
        <v>23.454545454545457</v>
      </c>
    </row>
    <row r="69" spans="1:33" ht="110.25">
      <c r="A69" s="72">
        <v>58</v>
      </c>
      <c r="B69" s="77" t="s">
        <v>71</v>
      </c>
      <c r="C69" s="76"/>
      <c r="D69" s="76"/>
      <c r="E69" s="77" t="s">
        <v>482</v>
      </c>
      <c r="F69" s="76" t="s">
        <v>253</v>
      </c>
      <c r="G69" s="76" t="s">
        <v>864</v>
      </c>
      <c r="H69" s="76" t="s">
        <v>863</v>
      </c>
      <c r="I69" s="76" t="s">
        <v>293</v>
      </c>
      <c r="J69" s="76">
        <v>33.6</v>
      </c>
      <c r="K69" s="76"/>
      <c r="L69" s="77"/>
      <c r="M69" s="76" t="s">
        <v>375</v>
      </c>
      <c r="N69" s="76" t="s">
        <v>293</v>
      </c>
      <c r="O69" s="76" t="s">
        <v>293</v>
      </c>
      <c r="P69" s="76">
        <v>469</v>
      </c>
      <c r="Q69" s="76">
        <v>491</v>
      </c>
      <c r="R69" s="76" t="s">
        <v>293</v>
      </c>
      <c r="S69" s="76" t="s">
        <v>293</v>
      </c>
      <c r="T69" s="76">
        <v>154</v>
      </c>
      <c r="U69" s="76">
        <v>165</v>
      </c>
      <c r="V69" s="76" t="s">
        <v>293</v>
      </c>
      <c r="W69" s="76" t="s">
        <v>293</v>
      </c>
      <c r="X69" s="76">
        <v>42</v>
      </c>
      <c r="Y69" s="76">
        <v>43</v>
      </c>
      <c r="Z69" s="370"/>
      <c r="AA69" s="370"/>
      <c r="AB69" s="370">
        <f t="shared" si="0"/>
        <v>32.835820895522389</v>
      </c>
      <c r="AC69" s="370">
        <f t="shared" si="1"/>
        <v>33.604887983706725</v>
      </c>
      <c r="AD69" s="370"/>
      <c r="AE69" s="370"/>
      <c r="AF69" s="370">
        <f t="shared" si="2"/>
        <v>8.9552238805970141</v>
      </c>
      <c r="AG69" s="370">
        <f t="shared" si="3"/>
        <v>8.7576374745417525</v>
      </c>
    </row>
    <row r="70" spans="1:33" ht="15.75">
      <c r="A70" s="54">
        <v>59</v>
      </c>
      <c r="B70" s="61" t="s">
        <v>72</v>
      </c>
      <c r="C70" s="60"/>
      <c r="D70" s="60"/>
      <c r="E70" s="61"/>
      <c r="F70" s="60"/>
      <c r="G70" s="60"/>
      <c r="H70" s="60"/>
      <c r="I70" s="60"/>
      <c r="J70" s="60"/>
      <c r="K70" s="60"/>
      <c r="L70" s="61"/>
      <c r="M70" s="60"/>
      <c r="N70" s="60"/>
      <c r="O70" s="60"/>
      <c r="P70" s="60"/>
      <c r="Q70" s="60"/>
      <c r="R70" s="60"/>
      <c r="S70" s="60"/>
      <c r="T70" s="60"/>
      <c r="U70" s="60"/>
      <c r="V70" s="60"/>
      <c r="W70" s="60"/>
      <c r="X70" s="60"/>
      <c r="Y70" s="60"/>
      <c r="Z70" s="370"/>
      <c r="AA70" s="370"/>
      <c r="AB70" s="370"/>
      <c r="AC70" s="370"/>
      <c r="AD70" s="370"/>
      <c r="AE70" s="370"/>
      <c r="AF70" s="370"/>
      <c r="AG70" s="370"/>
    </row>
    <row r="71" spans="1:33" ht="15.75">
      <c r="A71" s="72">
        <v>60</v>
      </c>
      <c r="B71" s="77" t="s">
        <v>73</v>
      </c>
      <c r="C71" s="76" t="s">
        <v>375</v>
      </c>
      <c r="D71" s="76"/>
      <c r="E71" s="77"/>
      <c r="F71" s="76"/>
      <c r="G71" s="76"/>
      <c r="H71" s="76"/>
      <c r="I71" s="76"/>
      <c r="J71" s="76"/>
      <c r="K71" s="76"/>
      <c r="L71" s="77"/>
      <c r="M71" s="76" t="s">
        <v>375</v>
      </c>
      <c r="N71" s="76">
        <v>136</v>
      </c>
      <c r="O71" s="76">
        <v>194</v>
      </c>
      <c r="P71" s="76">
        <v>0</v>
      </c>
      <c r="Q71" s="76">
        <v>0</v>
      </c>
      <c r="R71" s="76">
        <v>41</v>
      </c>
      <c r="S71" s="76">
        <v>58</v>
      </c>
      <c r="T71" s="76">
        <v>0</v>
      </c>
      <c r="U71" s="76">
        <v>0</v>
      </c>
      <c r="V71" s="76">
        <v>95</v>
      </c>
      <c r="W71" s="76">
        <v>136</v>
      </c>
      <c r="X71" s="76">
        <v>0</v>
      </c>
      <c r="Y71" s="76">
        <v>0</v>
      </c>
      <c r="Z71" s="370">
        <f t="shared" si="4"/>
        <v>30.147058823529409</v>
      </c>
      <c r="AA71" s="370">
        <f t="shared" si="5"/>
        <v>29.896907216494846</v>
      </c>
      <c r="AB71" s="370"/>
      <c r="AC71" s="370"/>
      <c r="AD71" s="370">
        <f t="shared" si="7"/>
        <v>69.85294117647058</v>
      </c>
      <c r="AE71" s="370">
        <f t="shared" si="6"/>
        <v>70.103092783505147</v>
      </c>
      <c r="AF71" s="370"/>
      <c r="AG71" s="370"/>
    </row>
    <row r="72" spans="1:33" ht="78.75">
      <c r="A72" s="72">
        <v>61</v>
      </c>
      <c r="B72" s="77" t="s">
        <v>74</v>
      </c>
      <c r="C72" s="76"/>
      <c r="D72" s="76"/>
      <c r="E72" s="77" t="s">
        <v>875</v>
      </c>
      <c r="F72" s="76" t="s">
        <v>253</v>
      </c>
      <c r="G72" s="76" t="s">
        <v>873</v>
      </c>
      <c r="H72" s="76" t="s">
        <v>873</v>
      </c>
      <c r="I72" s="76"/>
      <c r="J72" s="76">
        <v>66.7</v>
      </c>
      <c r="K72" s="76"/>
      <c r="L72" s="77"/>
      <c r="M72" s="76" t="s">
        <v>375</v>
      </c>
      <c r="N72" s="60" t="s">
        <v>525</v>
      </c>
      <c r="O72" s="76">
        <v>15</v>
      </c>
      <c r="P72" s="60" t="s">
        <v>525</v>
      </c>
      <c r="Q72" s="76">
        <v>15</v>
      </c>
      <c r="R72" s="60" t="s">
        <v>525</v>
      </c>
      <c r="S72" s="76">
        <v>10</v>
      </c>
      <c r="T72" s="60" t="s">
        <v>525</v>
      </c>
      <c r="U72" s="76">
        <v>10</v>
      </c>
      <c r="V72" s="60"/>
      <c r="W72" s="60"/>
      <c r="X72" s="60"/>
      <c r="Y72" s="60"/>
      <c r="Z72" s="370"/>
      <c r="AA72" s="370">
        <f t="shared" si="5"/>
        <v>66.666666666666657</v>
      </c>
      <c r="AB72" s="370"/>
      <c r="AC72" s="370">
        <f t="shared" si="1"/>
        <v>66.666666666666657</v>
      </c>
      <c r="AD72" s="370"/>
      <c r="AE72" s="370">
        <f t="shared" si="6"/>
        <v>0</v>
      </c>
      <c r="AF72" s="370"/>
      <c r="AG72" s="370">
        <f t="shared" si="3"/>
        <v>0</v>
      </c>
    </row>
    <row r="73" spans="1:33" ht="15.75">
      <c r="A73" s="72">
        <v>62</v>
      </c>
      <c r="B73" s="77" t="s">
        <v>75</v>
      </c>
      <c r="C73" s="72" t="s">
        <v>375</v>
      </c>
      <c r="D73" s="72"/>
      <c r="E73" s="83"/>
      <c r="F73" s="72"/>
      <c r="G73" s="72"/>
      <c r="H73" s="72"/>
      <c r="I73" s="72"/>
      <c r="J73" s="72"/>
      <c r="K73" s="72"/>
      <c r="L73" s="83"/>
      <c r="M73" s="72" t="s">
        <v>375</v>
      </c>
      <c r="N73" s="72">
        <v>0</v>
      </c>
      <c r="O73" s="72">
        <v>0</v>
      </c>
      <c r="P73" s="72">
        <v>2</v>
      </c>
      <c r="Q73" s="72">
        <v>3</v>
      </c>
      <c r="R73" s="72">
        <v>0</v>
      </c>
      <c r="S73" s="72">
        <v>0</v>
      </c>
      <c r="T73" s="72">
        <v>2</v>
      </c>
      <c r="U73" s="76">
        <v>3</v>
      </c>
      <c r="V73" s="76">
        <v>0</v>
      </c>
      <c r="W73" s="76">
        <v>0</v>
      </c>
      <c r="X73" s="76">
        <v>0</v>
      </c>
      <c r="Y73" s="76">
        <v>0</v>
      </c>
      <c r="Z73" s="370"/>
      <c r="AA73" s="370"/>
      <c r="AB73" s="370">
        <f t="shared" si="0"/>
        <v>100</v>
      </c>
      <c r="AC73" s="370">
        <f t="shared" si="1"/>
        <v>100</v>
      </c>
      <c r="AD73" s="370"/>
      <c r="AE73" s="370"/>
      <c r="AF73" s="370">
        <f t="shared" si="2"/>
        <v>0</v>
      </c>
      <c r="AG73" s="370">
        <f t="shared" si="3"/>
        <v>0</v>
      </c>
    </row>
    <row r="74" spans="1:33" ht="15.75">
      <c r="A74" s="72">
        <v>63</v>
      </c>
      <c r="B74" s="77" t="s">
        <v>76</v>
      </c>
      <c r="C74" s="72" t="s">
        <v>375</v>
      </c>
      <c r="D74" s="76"/>
      <c r="E74" s="77"/>
      <c r="F74" s="76"/>
      <c r="G74" s="76"/>
      <c r="H74" s="76"/>
      <c r="I74" s="76"/>
      <c r="J74" s="76"/>
      <c r="K74" s="76"/>
      <c r="L74" s="77"/>
      <c r="M74" s="72" t="s">
        <v>375</v>
      </c>
      <c r="N74" s="60"/>
      <c r="O74" s="76">
        <v>231</v>
      </c>
      <c r="P74" s="60"/>
      <c r="Q74" s="60"/>
      <c r="R74" s="60"/>
      <c r="S74" s="76">
        <v>203</v>
      </c>
      <c r="T74" s="60"/>
      <c r="U74" s="60"/>
      <c r="V74" s="60"/>
      <c r="W74" s="60"/>
      <c r="X74" s="60"/>
      <c r="Y74" s="60"/>
      <c r="Z74" s="370"/>
      <c r="AA74" s="370">
        <f t="shared" si="5"/>
        <v>87.878787878787875</v>
      </c>
      <c r="AB74" s="370"/>
      <c r="AC74" s="370"/>
      <c r="AD74" s="370"/>
      <c r="AE74" s="370">
        <f t="shared" si="6"/>
        <v>0</v>
      </c>
      <c r="AF74" s="370"/>
      <c r="AG74" s="370"/>
    </row>
    <row r="75" spans="1:33" ht="94.5">
      <c r="A75" s="72">
        <v>64</v>
      </c>
      <c r="B75" s="77" t="s">
        <v>77</v>
      </c>
      <c r="C75" s="72"/>
      <c r="D75" s="76"/>
      <c r="E75" s="77" t="s">
        <v>885</v>
      </c>
      <c r="F75" s="60"/>
      <c r="G75" s="60"/>
      <c r="H75" s="60"/>
      <c r="I75" s="60"/>
      <c r="J75" s="60"/>
      <c r="K75" s="60"/>
      <c r="L75" s="61"/>
      <c r="M75" s="60"/>
      <c r="N75" s="76" t="s">
        <v>293</v>
      </c>
      <c r="O75" s="76">
        <v>18</v>
      </c>
      <c r="P75" s="76" t="s">
        <v>293</v>
      </c>
      <c r="Q75" s="76">
        <v>126</v>
      </c>
      <c r="R75" s="76">
        <v>0</v>
      </c>
      <c r="S75" s="76">
        <v>0</v>
      </c>
      <c r="T75" s="76" t="s">
        <v>293</v>
      </c>
      <c r="U75" s="76">
        <v>5</v>
      </c>
      <c r="V75" s="76" t="s">
        <v>293</v>
      </c>
      <c r="W75" s="76" t="s">
        <v>293</v>
      </c>
      <c r="X75" s="76" t="s">
        <v>293</v>
      </c>
      <c r="Y75" s="76" t="s">
        <v>293</v>
      </c>
      <c r="Z75" s="370"/>
      <c r="AA75" s="370">
        <f t="shared" si="5"/>
        <v>0</v>
      </c>
      <c r="AB75" s="370"/>
      <c r="AC75" s="370">
        <f t="shared" si="1"/>
        <v>3.9682539682539679</v>
      </c>
      <c r="AD75" s="370"/>
      <c r="AE75" s="370"/>
      <c r="AF75" s="370"/>
      <c r="AG75" s="370"/>
    </row>
    <row r="76" spans="1:33" ht="15.75">
      <c r="A76" s="298">
        <v>65</v>
      </c>
      <c r="B76" s="57" t="s">
        <v>78</v>
      </c>
      <c r="C76" s="33"/>
      <c r="D76" s="33"/>
      <c r="E76" s="57"/>
      <c r="F76" s="33"/>
      <c r="G76" s="38"/>
      <c r="H76" s="38"/>
      <c r="I76" s="38"/>
      <c r="J76" s="38"/>
      <c r="K76" s="38"/>
      <c r="L76" s="150"/>
      <c r="M76" s="38"/>
      <c r="N76" s="38"/>
      <c r="O76" s="38"/>
      <c r="P76" s="38"/>
      <c r="Q76" s="38"/>
      <c r="R76" s="38"/>
      <c r="S76" s="38"/>
      <c r="T76" s="38"/>
      <c r="U76" s="38"/>
      <c r="V76" s="38"/>
      <c r="W76" s="38"/>
      <c r="X76" s="38"/>
      <c r="Y76" s="38"/>
      <c r="Z76" s="370"/>
      <c r="AA76" s="370"/>
      <c r="AB76" s="370"/>
      <c r="AC76" s="370"/>
      <c r="AD76" s="370"/>
      <c r="AE76" s="370"/>
      <c r="AF76" s="370"/>
      <c r="AG76" s="370"/>
    </row>
    <row r="77" spans="1:33" ht="15.75">
      <c r="A77" s="72">
        <v>66</v>
      </c>
      <c r="B77" s="77" t="s">
        <v>79</v>
      </c>
      <c r="C77" s="60" t="s">
        <v>375</v>
      </c>
      <c r="D77" s="60"/>
      <c r="E77" s="61"/>
      <c r="F77" s="60" t="s">
        <v>566</v>
      </c>
      <c r="G77" s="60">
        <v>0</v>
      </c>
      <c r="H77" s="60">
        <v>4</v>
      </c>
      <c r="I77" s="60">
        <v>0</v>
      </c>
      <c r="J77" s="60">
        <v>4</v>
      </c>
      <c r="K77" s="76"/>
      <c r="L77" s="77"/>
      <c r="M77" s="76" t="s">
        <v>375</v>
      </c>
      <c r="N77" s="60"/>
      <c r="O77" s="76">
        <v>4</v>
      </c>
      <c r="P77" s="60"/>
      <c r="Q77" s="76">
        <v>581</v>
      </c>
      <c r="R77" s="60"/>
      <c r="S77" s="76">
        <v>3</v>
      </c>
      <c r="T77" s="60"/>
      <c r="U77" s="76">
        <v>292</v>
      </c>
      <c r="V77" s="60"/>
      <c r="W77" s="76">
        <v>1</v>
      </c>
      <c r="X77" s="60"/>
      <c r="Y77" s="76">
        <v>289</v>
      </c>
      <c r="Z77" s="370"/>
      <c r="AA77" s="370">
        <f t="shared" ref="AA77:AA94" si="8">S77/O77*100</f>
        <v>75</v>
      </c>
      <c r="AB77" s="370"/>
      <c r="AC77" s="370">
        <f t="shared" ref="AC77:AC96" si="9">U77/Q77*100</f>
        <v>50.258175559380383</v>
      </c>
      <c r="AD77" s="370"/>
      <c r="AE77" s="370">
        <f t="shared" ref="AE77:AE94" si="10">W77/O77*100</f>
        <v>25</v>
      </c>
      <c r="AF77" s="370"/>
      <c r="AG77" s="370">
        <f t="shared" ref="AG77:AG96" si="11">Y77/Q77*100</f>
        <v>49.741824440619617</v>
      </c>
    </row>
    <row r="78" spans="1:33" ht="47.25">
      <c r="A78" s="72">
        <v>67</v>
      </c>
      <c r="B78" s="77" t="s">
        <v>80</v>
      </c>
      <c r="C78" s="76"/>
      <c r="D78" s="76"/>
      <c r="E78" s="77" t="s">
        <v>304</v>
      </c>
      <c r="F78" s="76" t="s">
        <v>253</v>
      </c>
      <c r="G78" s="76">
        <v>47</v>
      </c>
      <c r="H78" s="60"/>
      <c r="I78" s="76">
        <v>47</v>
      </c>
      <c r="J78" s="76">
        <v>62.95</v>
      </c>
      <c r="K78" s="76" t="s">
        <v>375</v>
      </c>
      <c r="L78" s="77"/>
      <c r="M78" s="76"/>
      <c r="N78" s="76">
        <v>15</v>
      </c>
      <c r="O78" s="76">
        <v>15</v>
      </c>
      <c r="P78" s="76">
        <v>218</v>
      </c>
      <c r="Q78" s="76">
        <v>224</v>
      </c>
      <c r="R78" s="76">
        <v>7</v>
      </c>
      <c r="S78" s="76">
        <v>7</v>
      </c>
      <c r="T78" s="76">
        <v>135</v>
      </c>
      <c r="U78" s="76">
        <v>141</v>
      </c>
      <c r="V78" s="76">
        <v>0</v>
      </c>
      <c r="W78" s="76">
        <v>0</v>
      </c>
      <c r="X78" s="76">
        <v>36</v>
      </c>
      <c r="Y78" s="76">
        <v>36</v>
      </c>
      <c r="Z78" s="370">
        <f t="shared" ref="Z78:Z94" si="12">R78/N78*100</f>
        <v>46.666666666666664</v>
      </c>
      <c r="AA78" s="370">
        <f t="shared" si="8"/>
        <v>46.666666666666664</v>
      </c>
      <c r="AB78" s="370">
        <f t="shared" ref="AB78:AB96" si="13">T78/P78*100</f>
        <v>61.926605504587151</v>
      </c>
      <c r="AC78" s="370">
        <f t="shared" si="9"/>
        <v>62.946428571428569</v>
      </c>
      <c r="AD78" s="370">
        <f t="shared" ref="AD78:AD94" si="14">V78/N78*100</f>
        <v>0</v>
      </c>
      <c r="AE78" s="370">
        <f t="shared" si="10"/>
        <v>0</v>
      </c>
      <c r="AF78" s="370">
        <f t="shared" ref="AF78:AF96" si="15">X78/P78*100</f>
        <v>16.513761467889911</v>
      </c>
      <c r="AG78" s="370">
        <f t="shared" si="11"/>
        <v>16.071428571428573</v>
      </c>
    </row>
    <row r="79" spans="1:33" ht="15.75">
      <c r="A79" s="72">
        <v>68</v>
      </c>
      <c r="B79" s="77" t="s">
        <v>81</v>
      </c>
      <c r="C79" s="76" t="s">
        <v>375</v>
      </c>
      <c r="D79" s="76"/>
      <c r="E79" s="77"/>
      <c r="F79" s="76"/>
      <c r="G79" s="76"/>
      <c r="H79" s="76"/>
      <c r="I79" s="76"/>
      <c r="J79" s="76"/>
      <c r="K79" s="76"/>
      <c r="L79" s="77"/>
      <c r="M79" s="76" t="s">
        <v>375</v>
      </c>
      <c r="N79" s="60"/>
      <c r="O79" s="60"/>
      <c r="P79" s="76">
        <v>2321</v>
      </c>
      <c r="Q79" s="76">
        <v>2392</v>
      </c>
      <c r="R79" s="60"/>
      <c r="S79" s="60"/>
      <c r="T79" s="76">
        <v>316</v>
      </c>
      <c r="U79" s="76">
        <v>356</v>
      </c>
      <c r="V79" s="60"/>
      <c r="W79" s="60"/>
      <c r="X79" s="76">
        <v>1019</v>
      </c>
      <c r="Y79" s="76">
        <v>1054</v>
      </c>
      <c r="Z79" s="370"/>
      <c r="AA79" s="370"/>
      <c r="AB79" s="370">
        <f t="shared" si="13"/>
        <v>13.614821197759586</v>
      </c>
      <c r="AC79" s="370">
        <f t="shared" si="9"/>
        <v>14.88294314381271</v>
      </c>
      <c r="AD79" s="370"/>
      <c r="AE79" s="370"/>
      <c r="AF79" s="370">
        <f t="shared" si="15"/>
        <v>43.903489875053857</v>
      </c>
      <c r="AG79" s="370">
        <f t="shared" si="11"/>
        <v>44.063545150501668</v>
      </c>
    </row>
    <row r="80" spans="1:33" ht="15.75">
      <c r="A80" s="298">
        <v>69</v>
      </c>
      <c r="B80" s="57" t="s">
        <v>82</v>
      </c>
      <c r="C80" s="33"/>
      <c r="D80" s="33"/>
      <c r="E80" s="57"/>
      <c r="F80" s="33"/>
      <c r="G80" s="33"/>
      <c r="H80" s="33"/>
      <c r="I80" s="33"/>
      <c r="J80" s="33"/>
      <c r="K80" s="33"/>
      <c r="L80" s="57"/>
      <c r="M80" s="33"/>
      <c r="N80" s="33"/>
      <c r="O80" s="33"/>
      <c r="P80" s="33"/>
      <c r="Q80" s="33"/>
      <c r="R80" s="33"/>
      <c r="S80" s="33"/>
      <c r="T80" s="33"/>
      <c r="U80" s="33"/>
      <c r="V80" s="33"/>
      <c r="W80" s="33"/>
      <c r="X80" s="33"/>
      <c r="Y80" s="33"/>
      <c r="Z80" s="370"/>
      <c r="AA80" s="370"/>
      <c r="AB80" s="370"/>
      <c r="AC80" s="370"/>
      <c r="AD80" s="370"/>
      <c r="AE80" s="370"/>
      <c r="AF80" s="370"/>
      <c r="AG80" s="370"/>
    </row>
    <row r="81" spans="1:42" ht="63">
      <c r="A81" s="72">
        <v>70</v>
      </c>
      <c r="B81" s="77" t="s">
        <v>83</v>
      </c>
      <c r="C81" s="76"/>
      <c r="D81" s="76"/>
      <c r="E81" s="77" t="s">
        <v>703</v>
      </c>
      <c r="F81" s="76" t="s">
        <v>300</v>
      </c>
      <c r="G81" s="78">
        <v>0</v>
      </c>
      <c r="H81" s="78">
        <v>10</v>
      </c>
      <c r="I81" s="78">
        <v>0</v>
      </c>
      <c r="J81" s="78">
        <v>10</v>
      </c>
      <c r="K81" s="78"/>
      <c r="L81" s="82"/>
      <c r="M81" s="78" t="s">
        <v>375</v>
      </c>
      <c r="N81" s="78">
        <v>14</v>
      </c>
      <c r="O81" s="78">
        <v>14</v>
      </c>
      <c r="P81" s="78">
        <v>345</v>
      </c>
      <c r="Q81" s="78">
        <v>350</v>
      </c>
      <c r="R81" s="78">
        <v>0</v>
      </c>
      <c r="S81" s="78">
        <v>0</v>
      </c>
      <c r="T81" s="78">
        <v>229</v>
      </c>
      <c r="U81" s="78">
        <v>239</v>
      </c>
      <c r="V81" s="78">
        <v>14</v>
      </c>
      <c r="W81" s="78">
        <v>14</v>
      </c>
      <c r="X81" s="78">
        <v>109</v>
      </c>
      <c r="Y81" s="78">
        <v>111</v>
      </c>
      <c r="Z81" s="370">
        <f t="shared" si="12"/>
        <v>0</v>
      </c>
      <c r="AA81" s="370">
        <f t="shared" si="8"/>
        <v>0</v>
      </c>
      <c r="AB81" s="370">
        <f t="shared" si="13"/>
        <v>66.376811594202906</v>
      </c>
      <c r="AC81" s="370">
        <f t="shared" si="9"/>
        <v>68.285714285714278</v>
      </c>
      <c r="AD81" s="370">
        <f t="shared" si="14"/>
        <v>100</v>
      </c>
      <c r="AE81" s="370">
        <f t="shared" si="10"/>
        <v>100</v>
      </c>
      <c r="AF81" s="370">
        <f t="shared" si="15"/>
        <v>31.594202898550726</v>
      </c>
      <c r="AG81" s="370">
        <f t="shared" si="11"/>
        <v>31.714285714285712</v>
      </c>
    </row>
    <row r="82" spans="1:42" ht="15.75">
      <c r="A82" s="298">
        <v>71</v>
      </c>
      <c r="B82" s="57" t="s">
        <v>84</v>
      </c>
      <c r="C82" s="33"/>
      <c r="D82" s="33"/>
      <c r="E82" s="57"/>
      <c r="F82" s="33"/>
      <c r="G82" s="38"/>
      <c r="H82" s="38"/>
      <c r="I82" s="38"/>
      <c r="J82" s="38"/>
      <c r="K82" s="38"/>
      <c r="L82" s="150"/>
      <c r="M82" s="38"/>
      <c r="N82" s="38"/>
      <c r="O82" s="38"/>
      <c r="P82" s="38"/>
      <c r="Q82" s="38"/>
      <c r="R82" s="38"/>
      <c r="S82" s="38"/>
      <c r="T82" s="38"/>
      <c r="U82" s="38"/>
      <c r="V82" s="38"/>
      <c r="W82" s="38"/>
      <c r="X82" s="38"/>
      <c r="Y82" s="38"/>
      <c r="Z82" s="370"/>
      <c r="AA82" s="370"/>
      <c r="AB82" s="370"/>
      <c r="AC82" s="370"/>
      <c r="AD82" s="370"/>
      <c r="AE82" s="370"/>
      <c r="AF82" s="370"/>
      <c r="AG82" s="370"/>
    </row>
    <row r="83" spans="1:42" ht="15.75">
      <c r="A83" s="54">
        <v>72</v>
      </c>
      <c r="B83" s="61" t="s">
        <v>85</v>
      </c>
      <c r="C83" s="60"/>
      <c r="D83" s="60"/>
      <c r="E83" s="61"/>
      <c r="F83" s="60"/>
      <c r="G83" s="62"/>
      <c r="H83" s="62"/>
      <c r="I83" s="62"/>
      <c r="J83" s="62"/>
      <c r="K83" s="62"/>
      <c r="L83" s="151"/>
      <c r="M83" s="62"/>
      <c r="N83" s="62"/>
      <c r="O83" s="62"/>
      <c r="P83" s="62"/>
      <c r="Q83" s="62"/>
      <c r="R83" s="62"/>
      <c r="S83" s="62"/>
      <c r="T83" s="62"/>
      <c r="U83" s="62"/>
      <c r="V83" s="62"/>
      <c r="W83" s="62"/>
      <c r="X83" s="62"/>
      <c r="Y83" s="62"/>
      <c r="Z83" s="370"/>
      <c r="AA83" s="370"/>
      <c r="AB83" s="370"/>
      <c r="AC83" s="370"/>
      <c r="AD83" s="370"/>
      <c r="AE83" s="370"/>
      <c r="AF83" s="370"/>
      <c r="AG83" s="370"/>
    </row>
    <row r="84" spans="1:42" ht="63">
      <c r="A84" s="72">
        <v>73</v>
      </c>
      <c r="B84" s="77" t="s">
        <v>86</v>
      </c>
      <c r="C84" s="101"/>
      <c r="D84" s="101"/>
      <c r="E84" s="135" t="s">
        <v>466</v>
      </c>
      <c r="F84" s="168" t="s">
        <v>540</v>
      </c>
      <c r="G84" s="395">
        <v>6</v>
      </c>
      <c r="H84" s="413"/>
      <c r="I84" s="395">
        <v>6</v>
      </c>
      <c r="J84" s="413"/>
      <c r="K84" s="395"/>
      <c r="L84" s="396"/>
      <c r="M84" s="76" t="s">
        <v>375</v>
      </c>
      <c r="N84" s="143">
        <v>23</v>
      </c>
      <c r="O84" s="143">
        <v>27</v>
      </c>
      <c r="P84" s="143">
        <v>204</v>
      </c>
      <c r="Q84" s="143">
        <v>256</v>
      </c>
      <c r="R84" s="143">
        <v>19</v>
      </c>
      <c r="S84" s="143">
        <v>27</v>
      </c>
      <c r="T84" s="143">
        <v>23</v>
      </c>
      <c r="U84" s="143">
        <v>55</v>
      </c>
      <c r="V84" s="143">
        <v>4</v>
      </c>
      <c r="W84" s="143">
        <v>0</v>
      </c>
      <c r="X84" s="143">
        <v>181</v>
      </c>
      <c r="Y84" s="143">
        <v>201</v>
      </c>
      <c r="Z84" s="370">
        <f t="shared" si="12"/>
        <v>82.608695652173907</v>
      </c>
      <c r="AA84" s="370">
        <f t="shared" si="8"/>
        <v>100</v>
      </c>
      <c r="AB84" s="370">
        <f t="shared" si="13"/>
        <v>11.274509803921569</v>
      </c>
      <c r="AC84" s="370">
        <f t="shared" si="9"/>
        <v>21.484375</v>
      </c>
      <c r="AD84" s="370">
        <f t="shared" si="14"/>
        <v>17.391304347826086</v>
      </c>
      <c r="AE84" s="370">
        <f t="shared" si="10"/>
        <v>0</v>
      </c>
      <c r="AF84" s="370">
        <f t="shared" si="15"/>
        <v>88.725490196078425</v>
      </c>
      <c r="AG84" s="370">
        <f t="shared" si="11"/>
        <v>78.515625</v>
      </c>
    </row>
    <row r="85" spans="1:42" ht="15.75">
      <c r="A85" s="72">
        <v>74</v>
      </c>
      <c r="B85" s="77" t="s">
        <v>87</v>
      </c>
      <c r="C85" s="235"/>
      <c r="D85" s="101" t="s">
        <v>375</v>
      </c>
      <c r="E85" s="152"/>
      <c r="F85" s="235"/>
      <c r="G85" s="235"/>
      <c r="H85" s="235"/>
      <c r="I85" s="235"/>
      <c r="J85" s="235"/>
      <c r="K85" s="235"/>
      <c r="L85" s="152"/>
      <c r="M85" s="101" t="s">
        <v>375</v>
      </c>
      <c r="N85" s="411"/>
      <c r="O85" s="397">
        <v>55</v>
      </c>
      <c r="P85" s="411"/>
      <c r="Q85" s="397">
        <v>505</v>
      </c>
      <c r="R85" s="411"/>
      <c r="S85" s="397">
        <v>55</v>
      </c>
      <c r="T85" s="411"/>
      <c r="U85" s="397">
        <v>474</v>
      </c>
      <c r="V85" s="411"/>
      <c r="W85" s="411"/>
      <c r="X85" s="411"/>
      <c r="Y85" s="411"/>
      <c r="Z85" s="370"/>
      <c r="AA85" s="370">
        <f t="shared" si="8"/>
        <v>100</v>
      </c>
      <c r="AB85" s="370"/>
      <c r="AC85" s="370">
        <f t="shared" si="9"/>
        <v>93.861386138613852</v>
      </c>
      <c r="AD85" s="370"/>
      <c r="AE85" s="370">
        <f t="shared" si="10"/>
        <v>0</v>
      </c>
      <c r="AF85" s="370"/>
      <c r="AG85" s="370">
        <f t="shared" si="11"/>
        <v>0</v>
      </c>
    </row>
    <row r="86" spans="1:42" ht="63">
      <c r="A86" s="72">
        <v>75</v>
      </c>
      <c r="B86" s="77" t="s">
        <v>88</v>
      </c>
      <c r="C86" s="76"/>
      <c r="D86" s="76"/>
      <c r="E86" s="77" t="s">
        <v>682</v>
      </c>
      <c r="F86" s="76" t="s">
        <v>679</v>
      </c>
      <c r="G86" s="666" t="s">
        <v>680</v>
      </c>
      <c r="H86" s="667"/>
      <c r="I86" s="398"/>
      <c r="J86" s="156"/>
      <c r="K86" s="156"/>
      <c r="L86" s="408"/>
      <c r="M86" s="76" t="s">
        <v>375</v>
      </c>
      <c r="N86" s="532">
        <v>3</v>
      </c>
      <c r="O86" s="532">
        <v>3</v>
      </c>
      <c r="P86" s="532">
        <v>237</v>
      </c>
      <c r="Q86" s="532">
        <v>238</v>
      </c>
      <c r="R86" s="532">
        <v>1</v>
      </c>
      <c r="S86" s="532">
        <v>0</v>
      </c>
      <c r="T86" s="532">
        <v>51</v>
      </c>
      <c r="U86" s="532">
        <v>171</v>
      </c>
      <c r="V86" s="532">
        <v>0</v>
      </c>
      <c r="W86" s="532">
        <v>0</v>
      </c>
      <c r="X86" s="532">
        <v>14</v>
      </c>
      <c r="Y86" s="532">
        <v>14</v>
      </c>
      <c r="Z86" s="370">
        <f t="shared" si="12"/>
        <v>33.333333333333329</v>
      </c>
      <c r="AA86" s="370">
        <f t="shared" si="8"/>
        <v>0</v>
      </c>
      <c r="AB86" s="370">
        <f t="shared" si="13"/>
        <v>21.518987341772153</v>
      </c>
      <c r="AC86" s="370">
        <f t="shared" si="9"/>
        <v>71.848739495798313</v>
      </c>
      <c r="AD86" s="370">
        <f t="shared" si="14"/>
        <v>0</v>
      </c>
      <c r="AE86" s="370">
        <f t="shared" si="10"/>
        <v>0</v>
      </c>
      <c r="AF86" s="370">
        <f t="shared" si="15"/>
        <v>5.9071729957805905</v>
      </c>
      <c r="AG86" s="370">
        <f t="shared" si="11"/>
        <v>5.8823529411764701</v>
      </c>
    </row>
    <row r="87" spans="1:42" ht="15.75">
      <c r="A87" s="72">
        <v>76</v>
      </c>
      <c r="B87" s="77" t="s">
        <v>89</v>
      </c>
      <c r="C87" s="114" t="s">
        <v>375</v>
      </c>
      <c r="D87" s="114"/>
      <c r="E87" s="154"/>
      <c r="F87" s="114"/>
      <c r="G87" s="113"/>
      <c r="H87" s="113"/>
      <c r="I87" s="113"/>
      <c r="J87" s="113"/>
      <c r="K87" s="113" t="s">
        <v>375</v>
      </c>
      <c r="L87" s="409"/>
      <c r="M87" s="113"/>
      <c r="N87" s="113">
        <v>24</v>
      </c>
      <c r="O87" s="113">
        <v>24</v>
      </c>
      <c r="P87" s="401" t="s">
        <v>609</v>
      </c>
      <c r="Q87" s="401" t="s">
        <v>609</v>
      </c>
      <c r="R87" s="113">
        <v>0</v>
      </c>
      <c r="S87" s="113">
        <v>0</v>
      </c>
      <c r="T87" s="401" t="s">
        <v>609</v>
      </c>
      <c r="U87" s="401" t="s">
        <v>609</v>
      </c>
      <c r="V87" s="113">
        <v>0</v>
      </c>
      <c r="W87" s="113">
        <v>0</v>
      </c>
      <c r="X87" s="401" t="s">
        <v>609</v>
      </c>
      <c r="Y87" s="401" t="s">
        <v>609</v>
      </c>
      <c r="Z87" s="370">
        <f t="shared" si="12"/>
        <v>0</v>
      </c>
      <c r="AA87" s="370">
        <f t="shared" si="8"/>
        <v>0</v>
      </c>
      <c r="AB87" s="370"/>
      <c r="AC87" s="370"/>
      <c r="AD87" s="370">
        <f t="shared" si="14"/>
        <v>0</v>
      </c>
      <c r="AE87" s="370">
        <f t="shared" si="10"/>
        <v>0</v>
      </c>
      <c r="AF87" s="370"/>
      <c r="AG87" s="370"/>
    </row>
    <row r="88" spans="1:42" ht="15.75">
      <c r="A88" s="72">
        <v>77</v>
      </c>
      <c r="B88" s="77" t="s">
        <v>90</v>
      </c>
      <c r="C88" s="359"/>
      <c r="D88" s="359"/>
      <c r="E88" s="360"/>
      <c r="F88" s="359" t="s">
        <v>540</v>
      </c>
      <c r="G88" s="361"/>
      <c r="H88" s="361"/>
      <c r="I88" s="361"/>
      <c r="J88" s="361"/>
      <c r="K88" s="361"/>
      <c r="L88" s="410"/>
      <c r="M88" s="361"/>
      <c r="N88" s="78">
        <v>39</v>
      </c>
      <c r="O88" s="78">
        <v>39</v>
      </c>
      <c r="P88" s="62"/>
      <c r="Q88" s="62"/>
      <c r="R88" s="78">
        <v>4</v>
      </c>
      <c r="S88" s="78">
        <v>4</v>
      </c>
      <c r="T88" s="62"/>
      <c r="U88" s="62"/>
      <c r="V88" s="78">
        <v>35</v>
      </c>
      <c r="W88" s="78">
        <v>35</v>
      </c>
      <c r="X88" s="361"/>
      <c r="Y88" s="361"/>
      <c r="Z88" s="370">
        <f t="shared" si="12"/>
        <v>10.256410256410255</v>
      </c>
      <c r="AA88" s="370">
        <f t="shared" si="8"/>
        <v>10.256410256410255</v>
      </c>
      <c r="AB88" s="370"/>
      <c r="AC88" s="370"/>
      <c r="AD88" s="370">
        <f t="shared" si="14"/>
        <v>89.743589743589752</v>
      </c>
      <c r="AE88" s="370">
        <f t="shared" si="10"/>
        <v>89.743589743589752</v>
      </c>
      <c r="AF88" s="370"/>
      <c r="AG88" s="370"/>
    </row>
    <row r="89" spans="1:42" ht="31.5">
      <c r="A89" s="72">
        <v>78</v>
      </c>
      <c r="B89" s="77" t="s">
        <v>91</v>
      </c>
      <c r="C89" s="76"/>
      <c r="D89" s="76"/>
      <c r="E89" s="77" t="s">
        <v>539</v>
      </c>
      <c r="F89" s="76" t="s">
        <v>540</v>
      </c>
      <c r="G89" s="78">
        <v>270</v>
      </c>
      <c r="H89" s="78">
        <v>270</v>
      </c>
      <c r="I89" s="78">
        <v>331</v>
      </c>
      <c r="J89" s="78">
        <v>331</v>
      </c>
      <c r="K89" s="78"/>
      <c r="L89" s="82"/>
      <c r="M89" s="76" t="s">
        <v>375</v>
      </c>
      <c r="N89" s="78">
        <v>3785</v>
      </c>
      <c r="O89" s="78">
        <v>3946</v>
      </c>
      <c r="P89" s="78"/>
      <c r="Q89" s="78"/>
      <c r="R89" s="78">
        <v>1593</v>
      </c>
      <c r="S89" s="78">
        <v>1762</v>
      </c>
      <c r="T89" s="304"/>
      <c r="U89" s="304"/>
      <c r="V89" s="78">
        <f>N89-R89</f>
        <v>2192</v>
      </c>
      <c r="W89" s="78">
        <f>O89-S89</f>
        <v>2184</v>
      </c>
      <c r="X89" s="304"/>
      <c r="Y89" s="304"/>
      <c r="Z89" s="370">
        <f t="shared" si="12"/>
        <v>42.087186261558784</v>
      </c>
      <c r="AA89" s="370">
        <f t="shared" si="8"/>
        <v>44.652812975164721</v>
      </c>
      <c r="AB89" s="370"/>
      <c r="AC89" s="370"/>
      <c r="AD89" s="370">
        <f t="shared" si="14"/>
        <v>57.912813738441216</v>
      </c>
      <c r="AE89" s="370">
        <f t="shared" si="10"/>
        <v>55.347187024835279</v>
      </c>
      <c r="AF89" s="370"/>
      <c r="AG89" s="370"/>
      <c r="AI89" s="66"/>
      <c r="AJ89" s="685"/>
      <c r="AK89" s="685"/>
      <c r="AL89" s="685"/>
      <c r="AM89" s="685"/>
      <c r="AN89" s="685"/>
      <c r="AO89" s="685"/>
      <c r="AP89" s="685"/>
    </row>
    <row r="90" spans="1:42" ht="78.75">
      <c r="A90" s="72">
        <v>79</v>
      </c>
      <c r="B90" s="77" t="s">
        <v>92</v>
      </c>
      <c r="C90" s="78"/>
      <c r="D90" s="78"/>
      <c r="E90" s="83" t="s">
        <v>914</v>
      </c>
      <c r="F90" s="78" t="s">
        <v>253</v>
      </c>
      <c r="G90" s="72" t="s">
        <v>610</v>
      </c>
      <c r="H90" s="402">
        <v>0.69</v>
      </c>
      <c r="I90" s="62"/>
      <c r="J90" s="62"/>
      <c r="K90" s="78"/>
      <c r="L90" s="355"/>
      <c r="M90" s="78" t="s">
        <v>375</v>
      </c>
      <c r="N90" s="76">
        <v>1846</v>
      </c>
      <c r="O90" s="76">
        <v>1905</v>
      </c>
      <c r="P90" s="76"/>
      <c r="Q90" s="76"/>
      <c r="R90" s="76">
        <v>1246</v>
      </c>
      <c r="S90" s="76">
        <v>1321</v>
      </c>
      <c r="T90" s="76"/>
      <c r="U90" s="76"/>
      <c r="V90" s="76">
        <v>0</v>
      </c>
      <c r="W90" s="76">
        <v>0</v>
      </c>
      <c r="X90" s="76"/>
      <c r="Y90" s="76"/>
      <c r="Z90" s="370">
        <f t="shared" si="12"/>
        <v>67.497291440953404</v>
      </c>
      <c r="AA90" s="370">
        <f t="shared" si="8"/>
        <v>69.343832020997382</v>
      </c>
      <c r="AB90" s="370"/>
      <c r="AC90" s="370"/>
      <c r="AD90" s="370">
        <f t="shared" si="14"/>
        <v>0</v>
      </c>
      <c r="AE90" s="370">
        <f t="shared" si="10"/>
        <v>0</v>
      </c>
      <c r="AF90" s="370"/>
      <c r="AG90" s="370"/>
    </row>
    <row r="91" spans="1:42" ht="78.75">
      <c r="A91" s="72">
        <v>80</v>
      </c>
      <c r="B91" s="77" t="s">
        <v>93</v>
      </c>
      <c r="C91" s="403"/>
      <c r="D91" s="403"/>
      <c r="E91" s="83" t="s">
        <v>367</v>
      </c>
      <c r="F91" s="403" t="s">
        <v>253</v>
      </c>
      <c r="G91" s="403">
        <v>35</v>
      </c>
      <c r="H91" s="72"/>
      <c r="I91" s="72">
        <v>35.86</v>
      </c>
      <c r="J91" s="72"/>
      <c r="K91" s="72"/>
      <c r="L91" s="83"/>
      <c r="M91" s="72" t="s">
        <v>375</v>
      </c>
      <c r="N91" s="72">
        <v>90</v>
      </c>
      <c r="O91" s="72">
        <v>92</v>
      </c>
      <c r="P91" s="72"/>
      <c r="Q91" s="72"/>
      <c r="R91" s="72">
        <v>31</v>
      </c>
      <c r="S91" s="72">
        <v>33</v>
      </c>
      <c r="T91" s="72"/>
      <c r="U91" s="72"/>
      <c r="V91" s="72">
        <v>59</v>
      </c>
      <c r="W91" s="72">
        <v>59</v>
      </c>
      <c r="X91" s="72"/>
      <c r="Y91" s="72"/>
      <c r="Z91" s="370">
        <f t="shared" si="12"/>
        <v>34.444444444444443</v>
      </c>
      <c r="AA91" s="370">
        <f t="shared" si="8"/>
        <v>35.869565217391305</v>
      </c>
      <c r="AB91" s="370"/>
      <c r="AC91" s="370"/>
      <c r="AD91" s="370">
        <f t="shared" si="14"/>
        <v>65.555555555555557</v>
      </c>
      <c r="AE91" s="370">
        <f t="shared" si="10"/>
        <v>64.130434782608688</v>
      </c>
      <c r="AF91" s="370"/>
      <c r="AG91" s="370"/>
    </row>
    <row r="92" spans="1:42" ht="31.5">
      <c r="A92" s="72">
        <v>81</v>
      </c>
      <c r="B92" s="77" t="s">
        <v>94</v>
      </c>
      <c r="C92" s="60"/>
      <c r="D92" s="60"/>
      <c r="E92" s="61"/>
      <c r="F92" s="60"/>
      <c r="G92" s="60"/>
      <c r="H92" s="60"/>
      <c r="I92" s="60"/>
      <c r="J92" s="60"/>
      <c r="K92" s="60"/>
      <c r="L92" s="61"/>
      <c r="M92" s="60"/>
      <c r="N92" s="532">
        <v>0</v>
      </c>
      <c r="O92" s="76">
        <v>0</v>
      </c>
      <c r="P92" s="60" t="s">
        <v>376</v>
      </c>
      <c r="Q92" s="404" t="s">
        <v>376</v>
      </c>
      <c r="R92" s="532">
        <v>0</v>
      </c>
      <c r="S92" s="353">
        <v>0</v>
      </c>
      <c r="T92" s="60" t="s">
        <v>376</v>
      </c>
      <c r="U92" s="405" t="s">
        <v>376</v>
      </c>
      <c r="V92" s="532">
        <v>0</v>
      </c>
      <c r="W92" s="353">
        <v>0</v>
      </c>
      <c r="X92" s="60" t="s">
        <v>376</v>
      </c>
      <c r="Y92" s="60" t="s">
        <v>376</v>
      </c>
      <c r="Z92" s="370"/>
      <c r="AA92" s="370"/>
      <c r="AB92" s="370"/>
      <c r="AC92" s="370"/>
      <c r="AD92" s="370"/>
      <c r="AE92" s="370"/>
      <c r="AF92" s="370"/>
      <c r="AG92" s="370"/>
    </row>
    <row r="93" spans="1:42" ht="15.75">
      <c r="A93" s="72">
        <v>82</v>
      </c>
      <c r="B93" s="77" t="s">
        <v>95</v>
      </c>
      <c r="C93" s="76"/>
      <c r="D93" s="570" t="s">
        <v>375</v>
      </c>
      <c r="E93" s="77"/>
      <c r="F93" s="76"/>
      <c r="G93" s="76"/>
      <c r="H93" s="76"/>
      <c r="I93" s="76"/>
      <c r="J93" s="76"/>
      <c r="K93" s="76"/>
      <c r="L93" s="61" t="s">
        <v>126</v>
      </c>
      <c r="M93" s="76"/>
      <c r="N93" s="76">
        <v>3</v>
      </c>
      <c r="O93" s="76">
        <v>3</v>
      </c>
      <c r="P93" s="76">
        <v>6</v>
      </c>
      <c r="Q93" s="76">
        <v>6</v>
      </c>
      <c r="R93" s="76">
        <v>1</v>
      </c>
      <c r="S93" s="76">
        <v>3</v>
      </c>
      <c r="T93" s="76">
        <v>6</v>
      </c>
      <c r="U93" s="76">
        <v>6</v>
      </c>
      <c r="V93" s="76">
        <v>0</v>
      </c>
      <c r="W93" s="76">
        <v>0</v>
      </c>
      <c r="X93" s="76">
        <v>0</v>
      </c>
      <c r="Y93" s="76">
        <v>0</v>
      </c>
      <c r="Z93" s="370">
        <f t="shared" si="12"/>
        <v>33.333333333333329</v>
      </c>
      <c r="AA93" s="370">
        <f t="shared" si="8"/>
        <v>100</v>
      </c>
      <c r="AB93" s="370">
        <f t="shared" si="13"/>
        <v>100</v>
      </c>
      <c r="AC93" s="370">
        <f t="shared" si="9"/>
        <v>100</v>
      </c>
      <c r="AD93" s="370">
        <f t="shared" si="14"/>
        <v>0</v>
      </c>
      <c r="AE93" s="370">
        <f t="shared" si="10"/>
        <v>0</v>
      </c>
      <c r="AF93" s="370">
        <f t="shared" si="15"/>
        <v>0</v>
      </c>
      <c r="AG93" s="370">
        <f t="shared" si="11"/>
        <v>0</v>
      </c>
    </row>
    <row r="94" spans="1:42" ht="31.5">
      <c r="A94" s="72">
        <v>83</v>
      </c>
      <c r="B94" s="77" t="s">
        <v>96</v>
      </c>
      <c r="C94" s="78"/>
      <c r="D94" s="78" t="s">
        <v>375</v>
      </c>
      <c r="E94" s="82"/>
      <c r="F94" s="78"/>
      <c r="G94" s="78"/>
      <c r="H94" s="78"/>
      <c r="I94" s="78"/>
      <c r="J94" s="78"/>
      <c r="K94" s="78"/>
      <c r="L94" s="82"/>
      <c r="M94" s="76" t="s">
        <v>375</v>
      </c>
      <c r="N94" s="78">
        <v>22</v>
      </c>
      <c r="O94" s="76">
        <v>22</v>
      </c>
      <c r="P94" s="76">
        <v>632</v>
      </c>
      <c r="Q94" s="76">
        <v>632</v>
      </c>
      <c r="R94" s="76">
        <v>22</v>
      </c>
      <c r="S94" s="76">
        <v>22</v>
      </c>
      <c r="T94" s="76">
        <v>632</v>
      </c>
      <c r="U94" s="76">
        <v>632</v>
      </c>
      <c r="V94" s="76">
        <v>0</v>
      </c>
      <c r="W94" s="76">
        <v>0</v>
      </c>
      <c r="X94" s="76">
        <v>0</v>
      </c>
      <c r="Y94" s="76">
        <v>0</v>
      </c>
      <c r="Z94" s="370">
        <f t="shared" si="12"/>
        <v>100</v>
      </c>
      <c r="AA94" s="370">
        <f t="shared" si="8"/>
        <v>100</v>
      </c>
      <c r="AB94" s="370">
        <f t="shared" si="13"/>
        <v>100</v>
      </c>
      <c r="AC94" s="370">
        <f t="shared" si="9"/>
        <v>100</v>
      </c>
      <c r="AD94" s="370">
        <f t="shared" si="14"/>
        <v>0</v>
      </c>
      <c r="AE94" s="370">
        <f t="shared" si="10"/>
        <v>0</v>
      </c>
      <c r="AF94" s="370">
        <f t="shared" si="15"/>
        <v>0</v>
      </c>
      <c r="AG94" s="370">
        <f t="shared" si="11"/>
        <v>0</v>
      </c>
    </row>
    <row r="95" spans="1:42" ht="15.75">
      <c r="A95" s="298">
        <v>84</v>
      </c>
      <c r="B95" s="57" t="s">
        <v>97</v>
      </c>
      <c r="C95" s="38"/>
      <c r="D95" s="38"/>
      <c r="E95" s="150"/>
      <c r="F95" s="38"/>
      <c r="G95" s="38"/>
      <c r="H95" s="38"/>
      <c r="I95" s="38"/>
      <c r="J95" s="38"/>
      <c r="K95" s="38"/>
      <c r="L95" s="150"/>
      <c r="M95" s="38"/>
      <c r="N95" s="38"/>
      <c r="O95" s="38"/>
      <c r="P95" s="38"/>
      <c r="Q95" s="38"/>
      <c r="R95" s="38"/>
      <c r="S95" s="38"/>
      <c r="T95" s="38"/>
      <c r="U95" s="38"/>
      <c r="V95" s="38"/>
      <c r="W95" s="38"/>
      <c r="X95" s="38"/>
      <c r="Y95" s="38"/>
      <c r="Z95" s="370"/>
      <c r="AA95" s="370"/>
      <c r="AB95" s="370"/>
      <c r="AC95" s="370"/>
      <c r="AD95" s="370"/>
      <c r="AE95" s="370"/>
      <c r="AF95" s="370"/>
      <c r="AG95" s="370"/>
    </row>
    <row r="96" spans="1:42" ht="31.5">
      <c r="A96" s="72">
        <v>85</v>
      </c>
      <c r="B96" s="77" t="s">
        <v>98</v>
      </c>
      <c r="C96" s="78" t="s">
        <v>375</v>
      </c>
      <c r="D96" s="78"/>
      <c r="E96" s="83"/>
      <c r="F96" s="78"/>
      <c r="G96" s="78"/>
      <c r="H96" s="78"/>
      <c r="I96" s="78"/>
      <c r="J96" s="78"/>
      <c r="K96" s="78"/>
      <c r="L96" s="82"/>
      <c r="M96" s="78" t="s">
        <v>375</v>
      </c>
      <c r="N96" s="78">
        <v>0</v>
      </c>
      <c r="O96" s="78">
        <v>0</v>
      </c>
      <c r="P96" s="78">
        <v>282</v>
      </c>
      <c r="Q96" s="78">
        <v>308</v>
      </c>
      <c r="R96" s="78">
        <v>0</v>
      </c>
      <c r="S96" s="78">
        <v>0</v>
      </c>
      <c r="T96" s="78">
        <v>241</v>
      </c>
      <c r="U96" s="78">
        <v>266</v>
      </c>
      <c r="V96" s="78">
        <v>0</v>
      </c>
      <c r="W96" s="78">
        <v>0</v>
      </c>
      <c r="X96" s="78">
        <v>34</v>
      </c>
      <c r="Y96" s="78">
        <v>36</v>
      </c>
      <c r="Z96" s="370"/>
      <c r="AA96" s="370"/>
      <c r="AB96" s="370">
        <f t="shared" si="13"/>
        <v>85.460992907801412</v>
      </c>
      <c r="AC96" s="370">
        <f t="shared" si="9"/>
        <v>86.36363636363636</v>
      </c>
      <c r="AD96" s="370"/>
      <c r="AE96" s="370"/>
      <c r="AF96" s="370">
        <f t="shared" si="15"/>
        <v>12.056737588652481</v>
      </c>
      <c r="AG96" s="370">
        <f t="shared" si="11"/>
        <v>11.688311688311687</v>
      </c>
    </row>
    <row r="98" spans="1:33" hidden="1">
      <c r="N98" s="41">
        <f>N96+N94+N93+N91+N90+N89+N88+N87+N86+N84+N81+N78+N71+N68+N67+N66+N65+N63+N61+N60+N58+N57+N56+N53+N52+N50+N46+N44+N42+N41+N40+N37++N36+N33+N32+N27+N24+N21+N18+N17+N16</f>
        <v>7493</v>
      </c>
      <c r="O98" s="426">
        <f>O96+O94+O93+O92+O91+O90+O89+O88+O87+O86+O85+O84+O81+O78+O77+O75+O74+O73+O72+O71+O68+O67+O66+O65+O63+O62+O61++O60+O58+O57+O56+O54+O53+O52+O50+O48+O46+O44+O42+O41+O40+O38+O37+O36+O33+O32+O31+O27+O24+O21+O18+O17+O16</f>
        <v>8309</v>
      </c>
      <c r="P98" s="42">
        <f>P96+P94+P93+P86+P84+P81+P79+P78+P73+P69+P68+P67+P65+P63+P62+P61+P59+P58+P57+P53+P52+P50+P49+P46+P45+P44+P42+P41+P40+P39+P37+P36+P34+P33+P32+P31+P27+P24+P21+P18+P17+P16+P14</f>
        <v>13877</v>
      </c>
      <c r="Q98" s="426">
        <f>Q96+Q94+Q93+Q86+Q85+Q84+Q81+Q79+Q78+Q77+Q75+Q73+Q72+Q69+Q68+Q67+Q66+Q65+Q63+Q62+Q61+Q59+Q58+Q57+Q56+Q55+Q54+Q53+Q52+Q50+Q49+Q48+Q46+Q45+Q44+Q42+Q41+Q40+Q39+Q38+Q37+Q36+Q34+Q33+Q32+Q31+Q27+Q26+Q24+Q21+Q18+Q16+Q14</f>
        <v>19755</v>
      </c>
      <c r="R98" s="42">
        <f>R94+R93+R91+R90+R89+R88+R86+R84+R78+R71+R68+R63+R66+R61+R57+R56+R53+R50+R46+R37+R36+R32+R27+R21+R18+R16</f>
        <v>3397</v>
      </c>
      <c r="S98" s="426">
        <f>S94+S93+S91+S90+S89+S88+S85+S84+S81+S78+S77+S74+S72+S71+S68+S67+S66+S63+S62+S61+S57+S56+S54+S53+S52+S50+S46+S38+S37+S36+S33+S32+S27+S21+S18+S16</f>
        <v>4004</v>
      </c>
      <c r="T98" s="42">
        <f>T96+T94+T93+T86+T85+T84+T81+T79+T78+T77+T73+T69+T68+T67+T65+T63+T62+T61+T58+T57+T56+T53+T50+T49+T46+T44+T42+T41+T40+T39+T37+T36+T34+T33+T32+T31+T27+T24+T21+T18+T16+T14</f>
        <v>6174</v>
      </c>
      <c r="U98" s="426">
        <f>U96+U94+U93+U86+U85+U84+U81+U79+U78+U77+U75+U73+U72+U69+U68+U67+U66+U65+U63+U62+U61+U59+U58+U57+U56+U54+U53+U52+U50+U49+U46+U45+U44+U42+U41+U40+U39+U38+U37+U36+U34+U33+U32+U31+U27+U26+U24+U21+U18+U16+U14</f>
        <v>8635</v>
      </c>
      <c r="V98" s="42">
        <f>V91+V89+V88+V84+V81++V71+V63+V57+V56+V53+V44+V41+V37+V36+V32+V24+V21+V17</f>
        <v>2533</v>
      </c>
      <c r="W98" s="42">
        <f>W91+W89+W88+W81++W77+W71+W63+W57+W56+W53+W48+W44+W42+W41+W40+W37+W36+W32+W24+W21+W17+W16</f>
        <v>2607</v>
      </c>
      <c r="X98" s="42">
        <f>X96+X86+X84+X81+X79+X78+X77+X69+X68+X67+X65+X63+X62+X61+X57+X56+X55+X54+X53+X52+X50+X49+X48+X45+X44+X42+X41+X40+X37+X36+X32+X31+X27+X26+X24+X21+X18+X17+X16</f>
        <v>3401</v>
      </c>
      <c r="Y98" s="42">
        <f>Y96+Y86+Y84+Y81+Y79+Y78+Y77+Y69+Y68+Y67+Y65+Y63+Y62+Y61+Y57+Y56+Y55+Y54+Y53+Y52+Y50+Y49+Y48+Y45+Y44+Y42+Y41+Y40+Y37+Y36+Y32+Y31+Y27+Y26+Y24+Y21+Y18+Y17+Y16+Y59</f>
        <v>4249</v>
      </c>
    </row>
    <row r="99" spans="1:33" hidden="1">
      <c r="R99" s="438">
        <f>R98/N98*100</f>
        <v>45.335646603496599</v>
      </c>
      <c r="S99" s="438">
        <f>S98/O98*100</f>
        <v>48.188711036225776</v>
      </c>
      <c r="T99" s="438">
        <f>T98/P98*100</f>
        <v>44.490884196872521</v>
      </c>
      <c r="U99" s="438">
        <f>U98/Q98*100</f>
        <v>43.710453049860796</v>
      </c>
    </row>
    <row r="101" spans="1:33" ht="15" customHeight="1">
      <c r="A101" s="43"/>
      <c r="B101" s="610"/>
      <c r="C101" s="610"/>
      <c r="D101" s="610"/>
      <c r="E101" s="610"/>
      <c r="F101" s="610"/>
      <c r="G101" s="610"/>
      <c r="H101" s="610"/>
      <c r="I101" s="610"/>
      <c r="J101" s="610"/>
      <c r="K101" s="610"/>
      <c r="L101" s="610"/>
      <c r="M101" s="610"/>
      <c r="N101" s="610"/>
      <c r="O101" s="610"/>
      <c r="P101" s="610"/>
      <c r="Q101" s="610"/>
      <c r="R101" s="610"/>
      <c r="S101" s="610"/>
      <c r="T101" s="610"/>
      <c r="U101" s="610"/>
      <c r="V101" s="21"/>
      <c r="W101" s="21"/>
      <c r="X101" s="21"/>
      <c r="Y101" s="21"/>
      <c r="Z101" s="341"/>
      <c r="AA101" s="341"/>
      <c r="AB101" s="341"/>
      <c r="AC101" s="341"/>
      <c r="AD101" s="341"/>
      <c r="AE101" s="341"/>
      <c r="AF101" s="341"/>
      <c r="AG101" s="341"/>
    </row>
    <row r="102" spans="1:33">
      <c r="A102" s="44"/>
      <c r="B102" s="125"/>
    </row>
  </sheetData>
  <autoFilter ref="A11:AG96"/>
  <mergeCells count="35">
    <mergeCell ref="B101:U101"/>
    <mergeCell ref="D8:D10"/>
    <mergeCell ref="E8:J8"/>
    <mergeCell ref="E9:E10"/>
    <mergeCell ref="F9:F10"/>
    <mergeCell ref="G9:H9"/>
    <mergeCell ref="I9:J9"/>
    <mergeCell ref="G86:H86"/>
    <mergeCell ref="N9:O9"/>
    <mergeCell ref="P9:Q9"/>
    <mergeCell ref="R5:U8"/>
    <mergeCell ref="AJ89:AP89"/>
    <mergeCell ref="A1:U1"/>
    <mergeCell ref="A2:A10"/>
    <mergeCell ref="B2:B10"/>
    <mergeCell ref="C2:AG2"/>
    <mergeCell ref="C3:AG3"/>
    <mergeCell ref="C4:AG4"/>
    <mergeCell ref="C5:J5"/>
    <mergeCell ref="K5:M9"/>
    <mergeCell ref="C6:C10"/>
    <mergeCell ref="D6:J6"/>
    <mergeCell ref="D7:J7"/>
    <mergeCell ref="AB9:AC9"/>
    <mergeCell ref="AD9:AE9"/>
    <mergeCell ref="AF9:AG9"/>
    <mergeCell ref="N5:Q8"/>
    <mergeCell ref="V5:Y8"/>
    <mergeCell ref="Z5:AC8"/>
    <mergeCell ref="AD5:AG8"/>
    <mergeCell ref="R9:S9"/>
    <mergeCell ref="T9:U9"/>
    <mergeCell ref="V9:W9"/>
    <mergeCell ref="X9:Y9"/>
    <mergeCell ref="Z9:AA9"/>
  </mergeCells>
  <pageMargins left="0.7" right="0.7" top="0.75" bottom="0.75" header="0.3" footer="0.3"/>
  <pageSetup paperSize="9" firstPageNumber="2147483648" orientation="portrait"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1"/>
  <sheetViews>
    <sheetView zoomScale="60" zoomScaleNormal="60" workbookViewId="0">
      <pane xSplit="11" ySplit="11" topLeftCell="L86" activePane="bottomRight" state="frozen"/>
      <selection pane="topRight" activeCell="L1" sqref="L1"/>
      <selection pane="bottomLeft" activeCell="A12" sqref="A12"/>
      <selection pane="bottomRight" activeCell="M97" sqref="M97"/>
    </sheetView>
  </sheetViews>
  <sheetFormatPr defaultRowHeight="15"/>
  <cols>
    <col min="1" max="1" width="5.42578125" style="41" customWidth="1"/>
    <col min="2" max="2" width="40.140625" style="41" customWidth="1"/>
    <col min="3" max="3" width="4.7109375" style="41" customWidth="1"/>
    <col min="4" max="4" width="5" style="41" customWidth="1"/>
    <col min="5" max="5" width="64.28515625" style="41" customWidth="1"/>
    <col min="6" max="6" width="14.7109375" style="42" customWidth="1"/>
    <col min="7" max="9" width="17" style="42" customWidth="1"/>
    <col min="10" max="10" width="11.28515625" style="42" customWidth="1"/>
    <col min="11" max="11" width="5" style="42" customWidth="1"/>
    <col min="12" max="12" width="17.140625" style="42" customWidth="1"/>
    <col min="13" max="13" width="6.140625" style="42" customWidth="1"/>
    <col min="14" max="14" width="13.7109375" style="42" customWidth="1"/>
    <col min="15" max="15" width="12.140625" style="42" customWidth="1"/>
    <col min="16" max="16" width="13.5703125" style="42" customWidth="1"/>
    <col min="17" max="17" width="12.140625" style="42" customWidth="1"/>
    <col min="18" max="18" width="14.140625" style="42" customWidth="1"/>
    <col min="19" max="19" width="12" style="42" customWidth="1"/>
    <col min="20" max="20" width="14.5703125" style="42" customWidth="1"/>
    <col min="21" max="21" width="15.42578125" style="42" customWidth="1"/>
    <col min="22" max="22" width="14" style="42" customWidth="1"/>
    <col min="23" max="23" width="13.7109375" style="42" customWidth="1"/>
    <col min="24" max="25" width="13" style="42" customWidth="1"/>
    <col min="26" max="26" width="12.42578125" style="350" customWidth="1"/>
    <col min="27" max="29" width="10.7109375" style="350" customWidth="1"/>
    <col min="30" max="30" width="12.42578125" style="350" customWidth="1"/>
    <col min="31" max="33" width="10.7109375" style="350" customWidth="1"/>
  </cols>
  <sheetData>
    <row r="1" spans="1:33" ht="18.75">
      <c r="A1" s="642" t="s">
        <v>0</v>
      </c>
      <c r="B1" s="643"/>
      <c r="C1" s="643"/>
      <c r="D1" s="643"/>
      <c r="E1" s="643"/>
      <c r="F1" s="643"/>
      <c r="G1" s="643"/>
      <c r="H1" s="643"/>
      <c r="I1" s="643"/>
      <c r="J1" s="643"/>
      <c r="K1" s="643"/>
      <c r="L1" s="643"/>
      <c r="M1" s="643"/>
      <c r="N1" s="643"/>
      <c r="O1" s="643"/>
      <c r="P1" s="643"/>
      <c r="Q1" s="643"/>
      <c r="R1" s="643"/>
      <c r="S1" s="643"/>
      <c r="T1" s="643"/>
      <c r="U1" s="643"/>
      <c r="V1" s="39"/>
      <c r="W1" s="39"/>
      <c r="X1" s="39"/>
      <c r="Y1" s="39"/>
      <c r="Z1" s="337"/>
      <c r="AA1" s="337"/>
      <c r="AB1" s="337"/>
      <c r="AC1" s="337"/>
      <c r="AD1" s="337"/>
      <c r="AE1" s="337"/>
      <c r="AF1" s="337"/>
      <c r="AG1" s="337"/>
    </row>
    <row r="2" spans="1:33" ht="21" customHeight="1">
      <c r="A2" s="601" t="s">
        <v>1</v>
      </c>
      <c r="B2" s="601" t="s">
        <v>2</v>
      </c>
      <c r="C2" s="614" t="s">
        <v>127</v>
      </c>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row>
    <row r="3" spans="1:33" ht="18.75" customHeight="1">
      <c r="A3" s="601"/>
      <c r="B3" s="601"/>
      <c r="C3" s="588" t="s">
        <v>1350</v>
      </c>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row>
    <row r="4" spans="1:33" ht="21" customHeight="1">
      <c r="A4" s="601"/>
      <c r="B4" s="601"/>
      <c r="C4" s="644" t="s">
        <v>177</v>
      </c>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row>
    <row r="5" spans="1:33" ht="21" customHeight="1">
      <c r="A5" s="601"/>
      <c r="B5" s="601"/>
      <c r="C5" s="609" t="s">
        <v>111</v>
      </c>
      <c r="D5" s="609"/>
      <c r="E5" s="609"/>
      <c r="F5" s="609"/>
      <c r="G5" s="609"/>
      <c r="H5" s="609"/>
      <c r="I5" s="609"/>
      <c r="J5" s="609"/>
      <c r="K5" s="599" t="s">
        <v>154</v>
      </c>
      <c r="L5" s="599"/>
      <c r="M5" s="599"/>
      <c r="N5" s="599" t="s">
        <v>178</v>
      </c>
      <c r="O5" s="599"/>
      <c r="P5" s="599"/>
      <c r="Q5" s="599"/>
      <c r="R5" s="599" t="s">
        <v>179</v>
      </c>
      <c r="S5" s="599"/>
      <c r="T5" s="599"/>
      <c r="U5" s="599"/>
      <c r="V5" s="599" t="s">
        <v>180</v>
      </c>
      <c r="W5" s="599"/>
      <c r="X5" s="599"/>
      <c r="Y5" s="599"/>
      <c r="Z5" s="660" t="s">
        <v>181</v>
      </c>
      <c r="AA5" s="660"/>
      <c r="AB5" s="660"/>
      <c r="AC5" s="660"/>
      <c r="AD5" s="660" t="s">
        <v>182</v>
      </c>
      <c r="AE5" s="660"/>
      <c r="AF5" s="660"/>
      <c r="AG5" s="660"/>
    </row>
    <row r="6" spans="1:33" ht="21.75" customHeight="1">
      <c r="A6" s="601"/>
      <c r="B6" s="601"/>
      <c r="C6" s="599" t="s">
        <v>8</v>
      </c>
      <c r="D6" s="661" t="s">
        <v>9</v>
      </c>
      <c r="E6" s="661"/>
      <c r="F6" s="661"/>
      <c r="G6" s="661"/>
      <c r="H6" s="661"/>
      <c r="I6" s="661"/>
      <c r="J6" s="661"/>
      <c r="K6" s="599"/>
      <c r="L6" s="599"/>
      <c r="M6" s="599"/>
      <c r="N6" s="599"/>
      <c r="O6" s="599"/>
      <c r="P6" s="599"/>
      <c r="Q6" s="599"/>
      <c r="R6" s="599"/>
      <c r="S6" s="599"/>
      <c r="T6" s="599"/>
      <c r="U6" s="599"/>
      <c r="V6" s="599"/>
      <c r="W6" s="599"/>
      <c r="X6" s="599"/>
      <c r="Y6" s="599"/>
      <c r="Z6" s="660"/>
      <c r="AA6" s="660"/>
      <c r="AB6" s="660"/>
      <c r="AC6" s="660"/>
      <c r="AD6" s="660"/>
      <c r="AE6" s="660"/>
      <c r="AF6" s="660"/>
      <c r="AG6" s="660"/>
    </row>
    <row r="7" spans="1:33" ht="26.25" customHeight="1">
      <c r="A7" s="601"/>
      <c r="B7" s="601"/>
      <c r="C7" s="599"/>
      <c r="D7" s="609" t="s">
        <v>115</v>
      </c>
      <c r="E7" s="609"/>
      <c r="F7" s="609"/>
      <c r="G7" s="609"/>
      <c r="H7" s="609"/>
      <c r="I7" s="609"/>
      <c r="J7" s="609"/>
      <c r="K7" s="599"/>
      <c r="L7" s="599"/>
      <c r="M7" s="599"/>
      <c r="N7" s="599"/>
      <c r="O7" s="599"/>
      <c r="P7" s="599"/>
      <c r="Q7" s="599"/>
      <c r="R7" s="599"/>
      <c r="S7" s="599"/>
      <c r="T7" s="599"/>
      <c r="U7" s="599"/>
      <c r="V7" s="599"/>
      <c r="W7" s="599"/>
      <c r="X7" s="599"/>
      <c r="Y7" s="599"/>
      <c r="Z7" s="660"/>
      <c r="AA7" s="660"/>
      <c r="AB7" s="660"/>
      <c r="AC7" s="660"/>
      <c r="AD7" s="660"/>
      <c r="AE7" s="660"/>
      <c r="AF7" s="660"/>
      <c r="AG7" s="660"/>
    </row>
    <row r="8" spans="1:33" ht="28.5" customHeight="1">
      <c r="A8" s="601"/>
      <c r="B8" s="601"/>
      <c r="C8" s="599"/>
      <c r="D8" s="599" t="s">
        <v>8</v>
      </c>
      <c r="E8" s="609" t="s">
        <v>9</v>
      </c>
      <c r="F8" s="609"/>
      <c r="G8" s="609"/>
      <c r="H8" s="609"/>
      <c r="I8" s="609"/>
      <c r="J8" s="609"/>
      <c r="K8" s="599"/>
      <c r="L8" s="599"/>
      <c r="M8" s="599"/>
      <c r="N8" s="599"/>
      <c r="O8" s="599"/>
      <c r="P8" s="599"/>
      <c r="Q8" s="599"/>
      <c r="R8" s="599"/>
      <c r="S8" s="599"/>
      <c r="T8" s="599"/>
      <c r="U8" s="599"/>
      <c r="V8" s="599"/>
      <c r="W8" s="599"/>
      <c r="X8" s="599"/>
      <c r="Y8" s="599"/>
      <c r="Z8" s="660"/>
      <c r="AA8" s="660"/>
      <c r="AB8" s="660"/>
      <c r="AC8" s="660"/>
      <c r="AD8" s="660"/>
      <c r="AE8" s="660"/>
      <c r="AF8" s="660"/>
      <c r="AG8" s="660"/>
    </row>
    <row r="9" spans="1:33" ht="72.75" customHeight="1">
      <c r="A9" s="601"/>
      <c r="B9" s="601"/>
      <c r="C9" s="599"/>
      <c r="D9" s="599"/>
      <c r="E9" s="611" t="s">
        <v>116</v>
      </c>
      <c r="F9" s="611" t="s">
        <v>117</v>
      </c>
      <c r="G9" s="611" t="s">
        <v>160</v>
      </c>
      <c r="H9" s="611"/>
      <c r="I9" s="611" t="s">
        <v>140</v>
      </c>
      <c r="J9" s="611"/>
      <c r="K9" s="599"/>
      <c r="L9" s="599"/>
      <c r="M9" s="599"/>
      <c r="N9" s="611" t="s">
        <v>143</v>
      </c>
      <c r="O9" s="611"/>
      <c r="P9" s="611" t="s">
        <v>144</v>
      </c>
      <c r="Q9" s="611"/>
      <c r="R9" s="611" t="s">
        <v>143</v>
      </c>
      <c r="S9" s="611"/>
      <c r="T9" s="611" t="s">
        <v>144</v>
      </c>
      <c r="U9" s="611"/>
      <c r="V9" s="611" t="s">
        <v>143</v>
      </c>
      <c r="W9" s="611"/>
      <c r="X9" s="611" t="s">
        <v>144</v>
      </c>
      <c r="Y9" s="611"/>
      <c r="Z9" s="679" t="s">
        <v>143</v>
      </c>
      <c r="AA9" s="679"/>
      <c r="AB9" s="679" t="s">
        <v>144</v>
      </c>
      <c r="AC9" s="679"/>
      <c r="AD9" s="679" t="s">
        <v>143</v>
      </c>
      <c r="AE9" s="679"/>
      <c r="AF9" s="679" t="s">
        <v>144</v>
      </c>
      <c r="AG9" s="679"/>
    </row>
    <row r="10" spans="1:33" ht="43.5" customHeight="1">
      <c r="A10" s="601"/>
      <c r="B10" s="601"/>
      <c r="C10" s="599"/>
      <c r="D10" s="599"/>
      <c r="E10" s="611"/>
      <c r="F10" s="611"/>
      <c r="G10" s="5" t="s">
        <v>143</v>
      </c>
      <c r="H10" s="5" t="s">
        <v>144</v>
      </c>
      <c r="I10" s="5" t="s">
        <v>143</v>
      </c>
      <c r="J10" s="5" t="s">
        <v>144</v>
      </c>
      <c r="K10" s="5" t="s">
        <v>8</v>
      </c>
      <c r="L10" s="5" t="s">
        <v>10</v>
      </c>
      <c r="M10" s="34" t="s">
        <v>9</v>
      </c>
      <c r="N10" s="34" t="s">
        <v>161</v>
      </c>
      <c r="O10" s="295" t="s">
        <v>162</v>
      </c>
      <c r="P10" s="296" t="s">
        <v>161</v>
      </c>
      <c r="Q10" s="295" t="s">
        <v>162</v>
      </c>
      <c r="R10" s="296" t="s">
        <v>161</v>
      </c>
      <c r="S10" s="295" t="s">
        <v>162</v>
      </c>
      <c r="T10" s="296" t="s">
        <v>161</v>
      </c>
      <c r="U10" s="295" t="s">
        <v>162</v>
      </c>
      <c r="V10" s="296" t="s">
        <v>161</v>
      </c>
      <c r="W10" s="295" t="s">
        <v>162</v>
      </c>
      <c r="X10" s="296" t="s">
        <v>161</v>
      </c>
      <c r="Y10" s="295" t="s">
        <v>162</v>
      </c>
      <c r="Z10" s="388" t="s">
        <v>161</v>
      </c>
      <c r="AA10" s="338" t="s">
        <v>162</v>
      </c>
      <c r="AB10" s="388" t="s">
        <v>161</v>
      </c>
      <c r="AC10" s="338" t="s">
        <v>162</v>
      </c>
      <c r="AD10" s="388" t="s">
        <v>161</v>
      </c>
      <c r="AE10" s="338" t="s">
        <v>162</v>
      </c>
      <c r="AF10" s="388" t="s">
        <v>161</v>
      </c>
      <c r="AG10" s="338" t="s">
        <v>162</v>
      </c>
    </row>
    <row r="11" spans="1:33" ht="15.75">
      <c r="A11" s="298">
        <v>1</v>
      </c>
      <c r="B11" s="298">
        <v>2</v>
      </c>
      <c r="C11" s="298">
        <v>3</v>
      </c>
      <c r="D11" s="298">
        <v>4</v>
      </c>
      <c r="E11" s="298">
        <v>5</v>
      </c>
      <c r="F11" s="298">
        <v>6</v>
      </c>
      <c r="G11" s="298">
        <v>7</v>
      </c>
      <c r="H11" s="298">
        <v>8</v>
      </c>
      <c r="I11" s="298">
        <v>9</v>
      </c>
      <c r="J11" s="298">
        <v>10</v>
      </c>
      <c r="K11" s="298">
        <v>11</v>
      </c>
      <c r="L11" s="298">
        <v>12</v>
      </c>
      <c r="M11" s="38">
        <v>13</v>
      </c>
      <c r="N11" s="38">
        <v>14</v>
      </c>
      <c r="O11" s="298">
        <v>15</v>
      </c>
      <c r="P11" s="38">
        <v>16</v>
      </c>
      <c r="Q11" s="298">
        <v>17</v>
      </c>
      <c r="R11" s="38">
        <v>18</v>
      </c>
      <c r="S11" s="298">
        <v>19</v>
      </c>
      <c r="T11" s="38">
        <v>20</v>
      </c>
      <c r="U11" s="298">
        <v>21</v>
      </c>
      <c r="V11" s="38">
        <v>22</v>
      </c>
      <c r="W11" s="298">
        <v>23</v>
      </c>
      <c r="X11" s="38">
        <v>24</v>
      </c>
      <c r="Y11" s="298">
        <v>25</v>
      </c>
      <c r="Z11" s="351">
        <v>26</v>
      </c>
      <c r="AA11" s="393">
        <v>27</v>
      </c>
      <c r="AB11" s="351">
        <v>28</v>
      </c>
      <c r="AC11" s="393">
        <v>29</v>
      </c>
      <c r="AD11" s="351">
        <v>30</v>
      </c>
      <c r="AE11" s="393">
        <v>31</v>
      </c>
      <c r="AF11" s="351">
        <v>32</v>
      </c>
      <c r="AG11" s="393">
        <v>33</v>
      </c>
    </row>
    <row r="12" spans="1:33" s="123" customFormat="1" ht="18.75">
      <c r="A12" s="298">
        <v>1</v>
      </c>
      <c r="B12" s="57" t="s">
        <v>13</v>
      </c>
      <c r="C12" s="33"/>
      <c r="D12" s="33"/>
      <c r="E12" s="57"/>
      <c r="F12" s="33"/>
      <c r="G12" s="38"/>
      <c r="H12" s="38"/>
      <c r="I12" s="38"/>
      <c r="J12" s="38"/>
      <c r="K12" s="38"/>
      <c r="L12" s="38"/>
      <c r="M12" s="38"/>
      <c r="N12" s="38"/>
      <c r="O12" s="38"/>
      <c r="P12" s="38"/>
      <c r="Q12" s="38"/>
      <c r="R12" s="38"/>
      <c r="S12" s="38"/>
      <c r="T12" s="38"/>
      <c r="U12" s="38"/>
      <c r="V12" s="38"/>
      <c r="W12" s="38"/>
      <c r="X12" s="38"/>
      <c r="Y12" s="38"/>
      <c r="Z12" s="345"/>
      <c r="AA12" s="345"/>
      <c r="AB12" s="345"/>
      <c r="AC12" s="345"/>
      <c r="AD12" s="345"/>
      <c r="AE12" s="345"/>
      <c r="AF12" s="345"/>
      <c r="AG12" s="345"/>
    </row>
    <row r="13" spans="1:33" s="123" customFormat="1" ht="18.75">
      <c r="A13" s="72">
        <v>2</v>
      </c>
      <c r="B13" s="77" t="s">
        <v>14</v>
      </c>
      <c r="C13" s="60"/>
      <c r="D13" s="60"/>
      <c r="E13" s="61"/>
      <c r="F13" s="60"/>
      <c r="G13" s="62"/>
      <c r="H13" s="62"/>
      <c r="I13" s="62"/>
      <c r="J13" s="62"/>
      <c r="K13" s="62"/>
      <c r="L13" s="62"/>
      <c r="M13" s="62"/>
      <c r="N13" s="78">
        <v>183</v>
      </c>
      <c r="O13" s="78">
        <v>226</v>
      </c>
      <c r="P13" s="62"/>
      <c r="Q13" s="62"/>
      <c r="R13" s="62"/>
      <c r="S13" s="62"/>
      <c r="T13" s="62"/>
      <c r="U13" s="62"/>
      <c r="V13" s="62"/>
      <c r="W13" s="62"/>
      <c r="X13" s="62"/>
      <c r="Y13" s="62"/>
      <c r="Z13" s="345">
        <f t="shared" ref="Z13:Z75" si="0">R13/N13*100</f>
        <v>0</v>
      </c>
      <c r="AA13" s="345">
        <f t="shared" ref="AA13:AA75" si="1">S13/O13*100</f>
        <v>0</v>
      </c>
      <c r="AB13" s="345"/>
      <c r="AC13" s="345"/>
      <c r="AD13" s="345">
        <f t="shared" ref="AD13:AD75" si="2">V13/N13*100</f>
        <v>0</v>
      </c>
      <c r="AE13" s="345">
        <f t="shared" ref="AE13:AE75" si="3">W13/O13*100</f>
        <v>0</v>
      </c>
      <c r="AF13" s="345"/>
      <c r="AG13" s="345"/>
    </row>
    <row r="14" spans="1:33" s="123" customFormat="1" ht="18.75">
      <c r="A14" s="72">
        <v>3</v>
      </c>
      <c r="B14" s="77" t="s">
        <v>15</v>
      </c>
      <c r="C14" s="76"/>
      <c r="D14" s="76" t="s">
        <v>375</v>
      </c>
      <c r="E14" s="77"/>
      <c r="F14" s="76"/>
      <c r="G14" s="78"/>
      <c r="H14" s="78"/>
      <c r="I14" s="78"/>
      <c r="J14" s="78"/>
      <c r="K14" s="78"/>
      <c r="L14" s="78"/>
      <c r="M14" s="78" t="s">
        <v>375</v>
      </c>
      <c r="N14" s="118"/>
      <c r="O14" s="118"/>
      <c r="P14" s="78">
        <v>1330</v>
      </c>
      <c r="Q14" s="78">
        <v>1335</v>
      </c>
      <c r="R14" s="78">
        <v>0</v>
      </c>
      <c r="S14" s="78">
        <v>0</v>
      </c>
      <c r="T14" s="78">
        <v>0</v>
      </c>
      <c r="U14" s="78">
        <v>0</v>
      </c>
      <c r="V14" s="78">
        <v>0</v>
      </c>
      <c r="W14" s="78">
        <v>0</v>
      </c>
      <c r="X14" s="78">
        <v>148</v>
      </c>
      <c r="Y14" s="78">
        <v>154</v>
      </c>
      <c r="Z14" s="345"/>
      <c r="AA14" s="345"/>
      <c r="AB14" s="345">
        <f t="shared" ref="AB14:AB75" si="4">T14/P14*100</f>
        <v>0</v>
      </c>
      <c r="AC14" s="345">
        <f t="shared" ref="AC14:AC75" si="5">U14/Q14*100</f>
        <v>0</v>
      </c>
      <c r="AD14" s="345"/>
      <c r="AE14" s="345"/>
      <c r="AF14" s="345">
        <f t="shared" ref="AF14:AF75" si="6">X14/P14*100</f>
        <v>11.12781954887218</v>
      </c>
      <c r="AG14" s="345">
        <f t="shared" ref="AG14:AG75" si="7">Y14/Q14*100</f>
        <v>11.535580524344569</v>
      </c>
    </row>
    <row r="15" spans="1:33" s="123" customFormat="1" ht="18.75">
      <c r="A15" s="54">
        <v>4</v>
      </c>
      <c r="B15" s="61" t="s">
        <v>16</v>
      </c>
      <c r="C15" s="60"/>
      <c r="D15" s="60"/>
      <c r="E15" s="61"/>
      <c r="F15" s="60"/>
      <c r="G15" s="62"/>
      <c r="H15" s="62"/>
      <c r="I15" s="62"/>
      <c r="J15" s="62"/>
      <c r="K15" s="62"/>
      <c r="L15" s="62"/>
      <c r="M15" s="62"/>
      <c r="N15" s="62"/>
      <c r="O15" s="62"/>
      <c r="P15" s="62"/>
      <c r="Q15" s="62"/>
      <c r="R15" s="62"/>
      <c r="S15" s="62"/>
      <c r="T15" s="62"/>
      <c r="U15" s="62"/>
      <c r="V15" s="62"/>
      <c r="W15" s="62"/>
      <c r="X15" s="62"/>
      <c r="Y15" s="62"/>
      <c r="Z15" s="345"/>
      <c r="AA15" s="345"/>
      <c r="AB15" s="345"/>
      <c r="AC15" s="345"/>
      <c r="AD15" s="345"/>
      <c r="AE15" s="345"/>
      <c r="AF15" s="345"/>
      <c r="AG15" s="345"/>
    </row>
    <row r="16" spans="1:33" s="124" customFormat="1" ht="63">
      <c r="A16" s="72">
        <v>5</v>
      </c>
      <c r="B16" s="77" t="s">
        <v>17</v>
      </c>
      <c r="C16" s="76"/>
      <c r="D16" s="76"/>
      <c r="E16" s="77" t="s">
        <v>807</v>
      </c>
      <c r="F16" s="76" t="s">
        <v>253</v>
      </c>
      <c r="G16" s="76" t="s">
        <v>808</v>
      </c>
      <c r="H16" s="76" t="s">
        <v>808</v>
      </c>
      <c r="I16" s="76"/>
      <c r="J16" s="76"/>
      <c r="K16" s="76"/>
      <c r="L16" s="76"/>
      <c r="M16" s="76" t="s">
        <v>375</v>
      </c>
      <c r="N16" s="76">
        <v>34</v>
      </c>
      <c r="O16" s="76">
        <v>285</v>
      </c>
      <c r="P16" s="76">
        <v>1450</v>
      </c>
      <c r="Q16" s="76">
        <v>1740</v>
      </c>
      <c r="R16" s="60" t="s">
        <v>126</v>
      </c>
      <c r="S16" s="60" t="s">
        <v>126</v>
      </c>
      <c r="T16" s="60" t="s">
        <v>126</v>
      </c>
      <c r="U16" s="60" t="s">
        <v>126</v>
      </c>
      <c r="V16" s="76">
        <v>26</v>
      </c>
      <c r="W16" s="76">
        <v>34</v>
      </c>
      <c r="X16" s="76">
        <v>45</v>
      </c>
      <c r="Y16" s="76">
        <v>129</v>
      </c>
      <c r="Z16" s="345"/>
      <c r="AA16" s="345"/>
      <c r="AB16" s="345"/>
      <c r="AC16" s="345"/>
      <c r="AD16" s="345">
        <f t="shared" si="2"/>
        <v>76.470588235294116</v>
      </c>
      <c r="AE16" s="345">
        <f t="shared" si="3"/>
        <v>11.929824561403509</v>
      </c>
      <c r="AF16" s="345">
        <f t="shared" si="6"/>
        <v>3.103448275862069</v>
      </c>
      <c r="AG16" s="345">
        <f t="shared" si="7"/>
        <v>7.4137931034482758</v>
      </c>
    </row>
    <row r="17" spans="1:33" s="123" customFormat="1" ht="31.5">
      <c r="A17" s="72">
        <v>6</v>
      </c>
      <c r="B17" s="77" t="s">
        <v>18</v>
      </c>
      <c r="C17" s="76"/>
      <c r="D17" s="76"/>
      <c r="E17" s="77" t="s">
        <v>1351</v>
      </c>
      <c r="F17" s="60"/>
      <c r="G17" s="62"/>
      <c r="H17" s="62"/>
      <c r="I17" s="62"/>
      <c r="J17" s="62"/>
      <c r="K17" s="78"/>
      <c r="L17" s="304"/>
      <c r="M17" s="78" t="s">
        <v>375</v>
      </c>
      <c r="N17" s="78">
        <v>15</v>
      </c>
      <c r="O17" s="78">
        <v>20</v>
      </c>
      <c r="P17" s="78">
        <v>25</v>
      </c>
      <c r="Q17" s="78">
        <v>30</v>
      </c>
      <c r="R17" s="78">
        <v>0</v>
      </c>
      <c r="S17" s="78">
        <v>0</v>
      </c>
      <c r="T17" s="78">
        <v>0</v>
      </c>
      <c r="U17" s="78">
        <v>0</v>
      </c>
      <c r="V17" s="78">
        <v>2</v>
      </c>
      <c r="W17" s="78">
        <v>4</v>
      </c>
      <c r="X17" s="78">
        <v>4</v>
      </c>
      <c r="Y17" s="78">
        <v>6</v>
      </c>
      <c r="Z17" s="345">
        <f t="shared" si="0"/>
        <v>0</v>
      </c>
      <c r="AA17" s="345">
        <f t="shared" si="1"/>
        <v>0</v>
      </c>
      <c r="AB17" s="345">
        <f t="shared" si="4"/>
        <v>0</v>
      </c>
      <c r="AC17" s="345">
        <f t="shared" si="5"/>
        <v>0</v>
      </c>
      <c r="AD17" s="345">
        <f t="shared" si="2"/>
        <v>13.333333333333334</v>
      </c>
      <c r="AE17" s="345">
        <f t="shared" si="3"/>
        <v>20</v>
      </c>
      <c r="AF17" s="345">
        <f t="shared" si="6"/>
        <v>16</v>
      </c>
      <c r="AG17" s="345">
        <f t="shared" si="7"/>
        <v>20</v>
      </c>
    </row>
    <row r="18" spans="1:33" s="123" customFormat="1" ht="78.75">
      <c r="A18" s="72">
        <v>7</v>
      </c>
      <c r="B18" s="77" t="s">
        <v>19</v>
      </c>
      <c r="C18" s="76"/>
      <c r="D18" s="76"/>
      <c r="E18" s="238" t="s">
        <v>418</v>
      </c>
      <c r="F18" s="78" t="s">
        <v>253</v>
      </c>
      <c r="G18" s="78" t="s">
        <v>415</v>
      </c>
      <c r="H18" s="78" t="s">
        <v>419</v>
      </c>
      <c r="I18" s="76">
        <v>2.4500000000000002</v>
      </c>
      <c r="J18" s="76">
        <v>13.26</v>
      </c>
      <c r="K18" s="76"/>
      <c r="L18" s="76"/>
      <c r="M18" s="78" t="s">
        <v>375</v>
      </c>
      <c r="N18" s="76">
        <v>937</v>
      </c>
      <c r="O18" s="76">
        <v>937</v>
      </c>
      <c r="P18" s="76">
        <v>807</v>
      </c>
      <c r="Q18" s="76">
        <v>807</v>
      </c>
      <c r="R18" s="76">
        <v>23</v>
      </c>
      <c r="S18" s="76">
        <v>23</v>
      </c>
      <c r="T18" s="76">
        <v>100</v>
      </c>
      <c r="U18" s="76">
        <v>100</v>
      </c>
      <c r="V18" s="76">
        <v>0</v>
      </c>
      <c r="W18" s="76">
        <v>0</v>
      </c>
      <c r="X18" s="76">
        <v>7</v>
      </c>
      <c r="Y18" s="76">
        <v>7</v>
      </c>
      <c r="Z18" s="345">
        <f t="shared" si="0"/>
        <v>2.454642475987193</v>
      </c>
      <c r="AA18" s="345">
        <f t="shared" si="1"/>
        <v>2.454642475987193</v>
      </c>
      <c r="AB18" s="345">
        <f t="shared" si="4"/>
        <v>12.391573729863694</v>
      </c>
      <c r="AC18" s="345">
        <f t="shared" si="5"/>
        <v>12.391573729863694</v>
      </c>
      <c r="AD18" s="345">
        <f t="shared" si="2"/>
        <v>0</v>
      </c>
      <c r="AE18" s="345">
        <f t="shared" si="3"/>
        <v>0</v>
      </c>
      <c r="AF18" s="345">
        <f t="shared" si="6"/>
        <v>0.86741016109045854</v>
      </c>
      <c r="AG18" s="345">
        <f t="shared" si="7"/>
        <v>0.86741016109045854</v>
      </c>
    </row>
    <row r="19" spans="1:33" s="123" customFormat="1" ht="18.75">
      <c r="A19" s="298">
        <v>8</v>
      </c>
      <c r="B19" s="57" t="s">
        <v>20</v>
      </c>
      <c r="C19" s="33"/>
      <c r="D19" s="33"/>
      <c r="E19" s="57"/>
      <c r="F19" s="33"/>
      <c r="G19" s="38"/>
      <c r="H19" s="38"/>
      <c r="I19" s="38"/>
      <c r="J19" s="38"/>
      <c r="K19" s="38"/>
      <c r="L19" s="38"/>
      <c r="M19" s="38"/>
      <c r="N19" s="38"/>
      <c r="O19" s="38"/>
      <c r="P19" s="38"/>
      <c r="Q19" s="38"/>
      <c r="R19" s="38"/>
      <c r="S19" s="38"/>
      <c r="T19" s="38"/>
      <c r="U19" s="38"/>
      <c r="V19" s="38"/>
      <c r="W19" s="38"/>
      <c r="X19" s="38"/>
      <c r="Y19" s="38"/>
      <c r="Z19" s="345"/>
      <c r="AA19" s="345"/>
      <c r="AB19" s="345"/>
      <c r="AC19" s="345"/>
      <c r="AD19" s="345"/>
      <c r="AE19" s="345"/>
      <c r="AF19" s="345"/>
      <c r="AG19" s="345"/>
    </row>
    <row r="20" spans="1:33" s="123" customFormat="1" ht="18.75">
      <c r="A20" s="298">
        <v>9</v>
      </c>
      <c r="B20" s="57" t="s">
        <v>21</v>
      </c>
      <c r="C20" s="33"/>
      <c r="D20" s="33"/>
      <c r="E20" s="57"/>
      <c r="F20" s="33"/>
      <c r="G20" s="38"/>
      <c r="H20" s="38"/>
      <c r="I20" s="38"/>
      <c r="J20" s="38"/>
      <c r="K20" s="38"/>
      <c r="L20" s="38"/>
      <c r="M20" s="38"/>
      <c r="N20" s="38"/>
      <c r="O20" s="38"/>
      <c r="P20" s="38"/>
      <c r="Q20" s="38"/>
      <c r="R20" s="38"/>
      <c r="S20" s="38"/>
      <c r="T20" s="38"/>
      <c r="U20" s="38"/>
      <c r="V20" s="38"/>
      <c r="W20" s="38"/>
      <c r="X20" s="38"/>
      <c r="Y20" s="38"/>
      <c r="Z20" s="345"/>
      <c r="AA20" s="345"/>
      <c r="AB20" s="345"/>
      <c r="AC20" s="345"/>
      <c r="AD20" s="345"/>
      <c r="AE20" s="345"/>
      <c r="AF20" s="345"/>
      <c r="AG20" s="345"/>
    </row>
    <row r="21" spans="1:33" s="123" customFormat="1" ht="78.75">
      <c r="A21" s="72">
        <v>10</v>
      </c>
      <c r="B21" s="77" t="s">
        <v>22</v>
      </c>
      <c r="C21" s="76"/>
      <c r="D21" s="76"/>
      <c r="E21" s="77" t="s">
        <v>1046</v>
      </c>
      <c r="F21" s="78" t="s">
        <v>253</v>
      </c>
      <c r="G21" s="78">
        <v>5</v>
      </c>
      <c r="H21" s="78">
        <v>5</v>
      </c>
      <c r="I21" s="76">
        <v>2.2999999999999998</v>
      </c>
      <c r="J21" s="76">
        <v>3.2</v>
      </c>
      <c r="K21" s="76"/>
      <c r="L21" s="76"/>
      <c r="M21" s="76" t="s">
        <v>375</v>
      </c>
      <c r="N21" s="76">
        <v>498</v>
      </c>
      <c r="O21" s="76">
        <v>510</v>
      </c>
      <c r="P21" s="76">
        <v>473</v>
      </c>
      <c r="Q21" s="76">
        <v>476</v>
      </c>
      <c r="R21" s="76">
        <v>11</v>
      </c>
      <c r="S21" s="76">
        <v>12</v>
      </c>
      <c r="T21" s="76">
        <v>13</v>
      </c>
      <c r="U21" s="76">
        <v>15</v>
      </c>
      <c r="V21" s="76">
        <v>147</v>
      </c>
      <c r="W21" s="76">
        <v>155</v>
      </c>
      <c r="X21" s="76">
        <v>90</v>
      </c>
      <c r="Y21" s="76">
        <v>99</v>
      </c>
      <c r="Z21" s="345">
        <f t="shared" si="0"/>
        <v>2.2088353413654618</v>
      </c>
      <c r="AA21" s="345">
        <f t="shared" si="1"/>
        <v>2.3529411764705883</v>
      </c>
      <c r="AB21" s="345">
        <f t="shared" si="4"/>
        <v>2.7484143763213531</v>
      </c>
      <c r="AC21" s="345">
        <f t="shared" si="5"/>
        <v>3.1512605042016806</v>
      </c>
      <c r="AD21" s="345">
        <f t="shared" si="2"/>
        <v>29.518072289156628</v>
      </c>
      <c r="AE21" s="345">
        <f t="shared" si="3"/>
        <v>30.392156862745097</v>
      </c>
      <c r="AF21" s="345">
        <f t="shared" si="6"/>
        <v>19.027484143763214</v>
      </c>
      <c r="AG21" s="345">
        <f t="shared" si="7"/>
        <v>20.798319327731093</v>
      </c>
    </row>
    <row r="22" spans="1:33" s="123" customFormat="1" ht="18.75">
      <c r="A22" s="72">
        <v>11</v>
      </c>
      <c r="B22" s="77" t="s">
        <v>23</v>
      </c>
      <c r="C22" s="76" t="s">
        <v>375</v>
      </c>
      <c r="D22" s="76"/>
      <c r="E22" s="77"/>
      <c r="F22" s="76"/>
      <c r="G22" s="76"/>
      <c r="H22" s="76"/>
      <c r="I22" s="76"/>
      <c r="J22" s="76"/>
      <c r="K22" s="76"/>
      <c r="L22" s="76"/>
      <c r="M22" s="76" t="s">
        <v>375</v>
      </c>
      <c r="N22" s="60"/>
      <c r="O22" s="76">
        <v>513</v>
      </c>
      <c r="P22" s="60"/>
      <c r="Q22" s="60"/>
      <c r="R22" s="60"/>
      <c r="S22" s="76">
        <v>0</v>
      </c>
      <c r="T22" s="60"/>
      <c r="U22" s="60"/>
      <c r="V22" s="60"/>
      <c r="W22" s="60"/>
      <c r="X22" s="60"/>
      <c r="Y22" s="60"/>
      <c r="Z22" s="345"/>
      <c r="AA22" s="345">
        <f t="shared" si="1"/>
        <v>0</v>
      </c>
      <c r="AB22" s="345"/>
      <c r="AC22" s="345"/>
      <c r="AD22" s="345"/>
      <c r="AE22" s="345">
        <f t="shared" si="3"/>
        <v>0</v>
      </c>
      <c r="AF22" s="345"/>
      <c r="AG22" s="345"/>
    </row>
    <row r="23" spans="1:33" s="123" customFormat="1" ht="18.75">
      <c r="A23" s="298">
        <v>12</v>
      </c>
      <c r="B23" s="57" t="s">
        <v>24</v>
      </c>
      <c r="C23" s="33"/>
      <c r="D23" s="33"/>
      <c r="E23" s="57"/>
      <c r="F23" s="33"/>
      <c r="G23" s="38"/>
      <c r="H23" s="38"/>
      <c r="I23" s="38"/>
      <c r="J23" s="38"/>
      <c r="K23" s="38"/>
      <c r="L23" s="38"/>
      <c r="M23" s="38"/>
      <c r="N23" s="38"/>
      <c r="O23" s="38"/>
      <c r="P23" s="38"/>
      <c r="Q23" s="38"/>
      <c r="R23" s="38"/>
      <c r="S23" s="38"/>
      <c r="T23" s="38"/>
      <c r="U23" s="38"/>
      <c r="V23" s="38"/>
      <c r="W23" s="38"/>
      <c r="X23" s="38"/>
      <c r="Y23" s="38"/>
      <c r="Z23" s="345"/>
      <c r="AA23" s="345"/>
      <c r="AB23" s="345"/>
      <c r="AC23" s="345"/>
      <c r="AD23" s="345"/>
      <c r="AE23" s="345"/>
      <c r="AF23" s="345"/>
      <c r="AG23" s="345"/>
    </row>
    <row r="24" spans="1:33" s="123" customFormat="1" ht="157.5">
      <c r="A24" s="72">
        <v>13</v>
      </c>
      <c r="B24" s="77" t="s">
        <v>25</v>
      </c>
      <c r="C24" s="76"/>
      <c r="D24" s="76"/>
      <c r="E24" s="77" t="s">
        <v>1047</v>
      </c>
      <c r="F24" s="76" t="s">
        <v>253</v>
      </c>
      <c r="G24" s="76"/>
      <c r="H24" s="76"/>
      <c r="I24" s="76"/>
      <c r="J24" s="76"/>
      <c r="K24" s="76"/>
      <c r="L24" s="76"/>
      <c r="M24" s="76" t="s">
        <v>375</v>
      </c>
      <c r="N24" s="76">
        <v>834</v>
      </c>
      <c r="O24" s="76">
        <v>836</v>
      </c>
      <c r="P24" s="76">
        <v>532</v>
      </c>
      <c r="Q24" s="76">
        <v>539</v>
      </c>
      <c r="R24" s="60" t="s">
        <v>293</v>
      </c>
      <c r="S24" s="60" t="s">
        <v>293</v>
      </c>
      <c r="T24" s="60" t="s">
        <v>293</v>
      </c>
      <c r="U24" s="60" t="s">
        <v>293</v>
      </c>
      <c r="V24" s="76">
        <v>834</v>
      </c>
      <c r="W24" s="76">
        <v>836</v>
      </c>
      <c r="X24" s="76">
        <v>199</v>
      </c>
      <c r="Y24" s="76">
        <v>203</v>
      </c>
      <c r="Z24" s="345"/>
      <c r="AA24" s="345"/>
      <c r="AB24" s="345"/>
      <c r="AC24" s="345"/>
      <c r="AD24" s="345">
        <f t="shared" si="2"/>
        <v>100</v>
      </c>
      <c r="AE24" s="345">
        <f t="shared" si="3"/>
        <v>100</v>
      </c>
      <c r="AF24" s="345">
        <f t="shared" si="6"/>
        <v>37.406015037593988</v>
      </c>
      <c r="AG24" s="345">
        <f t="shared" si="7"/>
        <v>37.662337662337663</v>
      </c>
    </row>
    <row r="25" spans="1:33" s="123" customFormat="1" ht="18.75">
      <c r="A25" s="298">
        <v>14</v>
      </c>
      <c r="B25" s="57" t="s">
        <v>26</v>
      </c>
      <c r="C25" s="33"/>
      <c r="D25" s="33"/>
      <c r="E25" s="57"/>
      <c r="F25" s="33"/>
      <c r="G25" s="38"/>
      <c r="H25" s="38"/>
      <c r="I25" s="38"/>
      <c r="J25" s="38"/>
      <c r="K25" s="38"/>
      <c r="L25" s="38"/>
      <c r="M25" s="38"/>
      <c r="N25" s="38"/>
      <c r="O25" s="33"/>
      <c r="P25" s="33"/>
      <c r="Q25" s="33"/>
      <c r="R25" s="33"/>
      <c r="S25" s="33"/>
      <c r="T25" s="33"/>
      <c r="U25" s="33"/>
      <c r="V25" s="33"/>
      <c r="W25" s="33"/>
      <c r="X25" s="33"/>
      <c r="Y25" s="33"/>
      <c r="Z25" s="345"/>
      <c r="AA25" s="345"/>
      <c r="AB25" s="345"/>
      <c r="AC25" s="345"/>
      <c r="AD25" s="345"/>
      <c r="AE25" s="345"/>
      <c r="AF25" s="345"/>
      <c r="AG25" s="345"/>
    </row>
    <row r="26" spans="1:33" s="123" customFormat="1" ht="18.75">
      <c r="A26" s="72">
        <v>15</v>
      </c>
      <c r="B26" s="77" t="s">
        <v>27</v>
      </c>
      <c r="C26" s="60"/>
      <c r="D26" s="60"/>
      <c r="E26" s="61"/>
      <c r="F26" s="60"/>
      <c r="G26" s="62"/>
      <c r="H26" s="62"/>
      <c r="I26" s="62"/>
      <c r="J26" s="62"/>
      <c r="K26" s="62"/>
      <c r="L26" s="62"/>
      <c r="M26" s="62"/>
      <c r="N26" s="62"/>
      <c r="O26" s="62"/>
      <c r="P26" s="62"/>
      <c r="Q26" s="76">
        <v>550</v>
      </c>
      <c r="R26" s="60"/>
      <c r="S26" s="60"/>
      <c r="T26" s="60"/>
      <c r="U26" s="76">
        <v>51</v>
      </c>
      <c r="V26" s="60"/>
      <c r="W26" s="60"/>
      <c r="X26" s="60"/>
      <c r="Y26" s="60"/>
      <c r="Z26" s="345"/>
      <c r="AA26" s="345"/>
      <c r="AB26" s="345"/>
      <c r="AC26" s="345">
        <f t="shared" si="5"/>
        <v>9.2727272727272734</v>
      </c>
      <c r="AD26" s="345"/>
      <c r="AE26" s="345"/>
      <c r="AF26" s="345"/>
      <c r="AG26" s="345">
        <f t="shared" si="7"/>
        <v>0</v>
      </c>
    </row>
    <row r="27" spans="1:33" s="123" customFormat="1" ht="78.75">
      <c r="A27" s="72">
        <v>16</v>
      </c>
      <c r="B27" s="77" t="s">
        <v>28</v>
      </c>
      <c r="C27" s="76"/>
      <c r="D27" s="76"/>
      <c r="E27" s="61" t="s">
        <v>1048</v>
      </c>
      <c r="F27" s="76" t="s">
        <v>253</v>
      </c>
      <c r="G27" s="60"/>
      <c r="H27" s="60"/>
      <c r="I27" s="76">
        <v>79.7</v>
      </c>
      <c r="J27" s="76">
        <v>19.5</v>
      </c>
      <c r="K27" s="72"/>
      <c r="L27" s="72"/>
      <c r="M27" s="76" t="s">
        <v>375</v>
      </c>
      <c r="N27" s="76">
        <v>143</v>
      </c>
      <c r="O27" s="76">
        <v>143</v>
      </c>
      <c r="P27" s="76">
        <v>800</v>
      </c>
      <c r="Q27" s="76">
        <v>800</v>
      </c>
      <c r="R27" s="76">
        <v>100</v>
      </c>
      <c r="S27" s="76">
        <v>114</v>
      </c>
      <c r="T27" s="76">
        <v>140</v>
      </c>
      <c r="U27" s="76">
        <v>156</v>
      </c>
      <c r="V27" s="60" t="s">
        <v>1014</v>
      </c>
      <c r="W27" s="60" t="s">
        <v>1014</v>
      </c>
      <c r="X27" s="60" t="s">
        <v>1014</v>
      </c>
      <c r="Y27" s="60" t="s">
        <v>1014</v>
      </c>
      <c r="Z27" s="345">
        <f t="shared" si="0"/>
        <v>69.930069930069934</v>
      </c>
      <c r="AA27" s="345">
        <f t="shared" si="1"/>
        <v>79.72027972027972</v>
      </c>
      <c r="AB27" s="345">
        <f t="shared" si="4"/>
        <v>17.5</v>
      </c>
      <c r="AC27" s="345">
        <f t="shared" si="5"/>
        <v>19.5</v>
      </c>
      <c r="AD27" s="345"/>
      <c r="AE27" s="345"/>
      <c r="AF27" s="345"/>
      <c r="AG27" s="345"/>
    </row>
    <row r="28" spans="1:33" s="123" customFormat="1" ht="18.75">
      <c r="A28" s="298">
        <v>17</v>
      </c>
      <c r="B28" s="57" t="s">
        <v>29</v>
      </c>
      <c r="C28" s="33"/>
      <c r="D28" s="33"/>
      <c r="E28" s="57"/>
      <c r="F28" s="33"/>
      <c r="G28" s="38"/>
      <c r="H28" s="38"/>
      <c r="I28" s="38"/>
      <c r="J28" s="38"/>
      <c r="K28" s="38"/>
      <c r="L28" s="38"/>
      <c r="M28" s="38"/>
      <c r="N28" s="38"/>
      <c r="O28" s="33"/>
      <c r="P28" s="33"/>
      <c r="Q28" s="33"/>
      <c r="R28" s="33"/>
      <c r="S28" s="33"/>
      <c r="T28" s="33"/>
      <c r="U28" s="33"/>
      <c r="V28" s="33"/>
      <c r="W28" s="33"/>
      <c r="X28" s="33"/>
      <c r="Y28" s="33"/>
      <c r="Z28" s="345"/>
      <c r="AA28" s="345"/>
      <c r="AB28" s="345"/>
      <c r="AC28" s="345"/>
      <c r="AD28" s="345"/>
      <c r="AE28" s="345"/>
      <c r="AF28" s="345"/>
      <c r="AG28" s="345"/>
    </row>
    <row r="29" spans="1:33" s="123" customFormat="1" ht="18.75">
      <c r="A29" s="298">
        <v>18</v>
      </c>
      <c r="B29" s="57" t="s">
        <v>30</v>
      </c>
      <c r="C29" s="33"/>
      <c r="D29" s="33"/>
      <c r="E29" s="57"/>
      <c r="F29" s="33"/>
      <c r="G29" s="38"/>
      <c r="H29" s="38"/>
      <c r="I29" s="38"/>
      <c r="J29" s="38"/>
      <c r="K29" s="38"/>
      <c r="L29" s="38"/>
      <c r="M29" s="38"/>
      <c r="N29" s="38"/>
      <c r="O29" s="38"/>
      <c r="P29" s="38"/>
      <c r="Q29" s="38"/>
      <c r="R29" s="38"/>
      <c r="S29" s="38"/>
      <c r="T29" s="38"/>
      <c r="U29" s="38"/>
      <c r="V29" s="38"/>
      <c r="W29" s="38"/>
      <c r="X29" s="38"/>
      <c r="Y29" s="38"/>
      <c r="Z29" s="345"/>
      <c r="AA29" s="345"/>
      <c r="AB29" s="345"/>
      <c r="AC29" s="345"/>
      <c r="AD29" s="345"/>
      <c r="AE29" s="345"/>
      <c r="AF29" s="345"/>
      <c r="AG29" s="345"/>
    </row>
    <row r="30" spans="1:33" s="123" customFormat="1" ht="59.25" customHeight="1">
      <c r="A30" s="72">
        <v>19</v>
      </c>
      <c r="B30" s="77" t="s">
        <v>31</v>
      </c>
      <c r="C30" s="76"/>
      <c r="D30" s="76"/>
      <c r="E30" s="77" t="s">
        <v>1049</v>
      </c>
      <c r="F30" s="76" t="s">
        <v>253</v>
      </c>
      <c r="G30" s="76">
        <v>59</v>
      </c>
      <c r="H30" s="76">
        <v>59</v>
      </c>
      <c r="I30" s="76">
        <v>50</v>
      </c>
      <c r="J30" s="76">
        <v>60</v>
      </c>
      <c r="K30" s="76"/>
      <c r="L30" s="76"/>
      <c r="M30" s="76" t="s">
        <v>375</v>
      </c>
      <c r="N30" s="60"/>
      <c r="O30" s="60"/>
      <c r="P30" s="60"/>
      <c r="Q30" s="60"/>
      <c r="R30" s="60"/>
      <c r="S30" s="60"/>
      <c r="T30" s="60"/>
      <c r="U30" s="60"/>
      <c r="V30" s="60"/>
      <c r="W30" s="60"/>
      <c r="X30" s="60"/>
      <c r="Y30" s="60"/>
      <c r="Z30" s="345"/>
      <c r="AA30" s="345"/>
      <c r="AB30" s="345"/>
      <c r="AC30" s="345"/>
      <c r="AD30" s="345"/>
      <c r="AE30" s="345"/>
      <c r="AF30" s="345"/>
      <c r="AG30" s="345"/>
    </row>
    <row r="31" spans="1:33" s="123" customFormat="1" ht="114" customHeight="1">
      <c r="A31" s="72">
        <v>20</v>
      </c>
      <c r="B31" s="77" t="s">
        <v>32</v>
      </c>
      <c r="C31" s="392"/>
      <c r="D31" s="392"/>
      <c r="E31" s="412" t="s">
        <v>1516</v>
      </c>
      <c r="F31" s="391" t="s">
        <v>1052</v>
      </c>
      <c r="G31" s="391">
        <v>100</v>
      </c>
      <c r="H31" s="391">
        <v>100</v>
      </c>
      <c r="I31" s="391">
        <v>32.130000000000003</v>
      </c>
      <c r="J31" s="391">
        <v>35.299999999999997</v>
      </c>
      <c r="K31" s="392"/>
      <c r="L31" s="392"/>
      <c r="M31" s="392" t="s">
        <v>375</v>
      </c>
      <c r="N31" s="392">
        <v>801</v>
      </c>
      <c r="O31" s="392">
        <v>803</v>
      </c>
      <c r="P31" s="392">
        <v>320</v>
      </c>
      <c r="Q31" s="392">
        <v>320</v>
      </c>
      <c r="R31" s="392">
        <v>254</v>
      </c>
      <c r="S31" s="392">
        <v>258</v>
      </c>
      <c r="T31" s="392">
        <v>113</v>
      </c>
      <c r="U31" s="392">
        <v>113</v>
      </c>
      <c r="V31" s="392">
        <v>547</v>
      </c>
      <c r="W31" s="392">
        <v>545</v>
      </c>
      <c r="X31" s="392">
        <v>207</v>
      </c>
      <c r="Y31" s="392">
        <v>207</v>
      </c>
      <c r="Z31" s="345">
        <f t="shared" si="0"/>
        <v>31.7103620474407</v>
      </c>
      <c r="AA31" s="345">
        <f t="shared" si="1"/>
        <v>32.129514321295147</v>
      </c>
      <c r="AB31" s="345">
        <f t="shared" si="4"/>
        <v>35.3125</v>
      </c>
      <c r="AC31" s="345">
        <f t="shared" si="5"/>
        <v>35.3125</v>
      </c>
      <c r="AD31" s="345">
        <f t="shared" si="2"/>
        <v>68.289637952559303</v>
      </c>
      <c r="AE31" s="345">
        <f t="shared" si="3"/>
        <v>67.870485678704867</v>
      </c>
      <c r="AF31" s="345">
        <f t="shared" si="6"/>
        <v>64.6875</v>
      </c>
      <c r="AG31" s="345">
        <f t="shared" si="7"/>
        <v>64.6875</v>
      </c>
    </row>
    <row r="32" spans="1:33" s="123" customFormat="1" ht="98.25" customHeight="1">
      <c r="A32" s="72">
        <v>21</v>
      </c>
      <c r="B32" s="77" t="s">
        <v>33</v>
      </c>
      <c r="C32" s="76"/>
      <c r="D32" s="76"/>
      <c r="E32" s="209" t="s">
        <v>1050</v>
      </c>
      <c r="F32" s="76" t="s">
        <v>253</v>
      </c>
      <c r="G32" s="76">
        <v>10</v>
      </c>
      <c r="H32" s="76">
        <v>10</v>
      </c>
      <c r="I32" s="76">
        <v>10</v>
      </c>
      <c r="J32" s="60"/>
      <c r="K32" s="76" t="s">
        <v>375</v>
      </c>
      <c r="L32" s="76"/>
      <c r="M32" s="76"/>
      <c r="N32" s="76">
        <v>228</v>
      </c>
      <c r="O32" s="76">
        <v>231</v>
      </c>
      <c r="P32" s="76">
        <v>695</v>
      </c>
      <c r="Q32" s="76">
        <v>701</v>
      </c>
      <c r="R32" s="76">
        <v>8</v>
      </c>
      <c r="S32" s="76">
        <v>9</v>
      </c>
      <c r="T32" s="76">
        <v>72</v>
      </c>
      <c r="U32" s="76">
        <v>75</v>
      </c>
      <c r="V32" s="76">
        <v>36</v>
      </c>
      <c r="W32" s="76">
        <v>41</v>
      </c>
      <c r="X32" s="76">
        <v>210</v>
      </c>
      <c r="Y32" s="76">
        <v>223</v>
      </c>
      <c r="Z32" s="345">
        <f t="shared" si="0"/>
        <v>3.5087719298245612</v>
      </c>
      <c r="AA32" s="345">
        <f t="shared" si="1"/>
        <v>3.8961038961038961</v>
      </c>
      <c r="AB32" s="345">
        <f t="shared" si="4"/>
        <v>10.359712230215827</v>
      </c>
      <c r="AC32" s="345">
        <f t="shared" si="5"/>
        <v>10.699001426533524</v>
      </c>
      <c r="AD32" s="345">
        <f t="shared" si="2"/>
        <v>15.789473684210526</v>
      </c>
      <c r="AE32" s="345">
        <f t="shared" si="3"/>
        <v>17.748917748917751</v>
      </c>
      <c r="AF32" s="345">
        <f t="shared" si="6"/>
        <v>30.215827338129497</v>
      </c>
      <c r="AG32" s="345">
        <f t="shared" si="7"/>
        <v>31.81169757489301</v>
      </c>
    </row>
    <row r="33" spans="1:33" s="123" customFormat="1" ht="78.75">
      <c r="A33" s="72">
        <v>22</v>
      </c>
      <c r="B33" s="77" t="s">
        <v>34</v>
      </c>
      <c r="C33" s="72"/>
      <c r="D33" s="72"/>
      <c r="E33" s="83" t="s">
        <v>1051</v>
      </c>
      <c r="F33" s="72" t="s">
        <v>300</v>
      </c>
      <c r="G33" s="62"/>
      <c r="H33" s="62"/>
      <c r="I33" s="62"/>
      <c r="J33" s="62"/>
      <c r="K33" s="78"/>
      <c r="L33" s="78"/>
      <c r="M33" s="78" t="s">
        <v>375</v>
      </c>
      <c r="N33" s="78">
        <v>41</v>
      </c>
      <c r="O33" s="78">
        <v>16</v>
      </c>
      <c r="P33" s="78">
        <v>439</v>
      </c>
      <c r="Q33" s="78">
        <v>439</v>
      </c>
      <c r="R33" s="78">
        <v>41</v>
      </c>
      <c r="S33" s="78">
        <v>16</v>
      </c>
      <c r="T33" s="78">
        <v>439</v>
      </c>
      <c r="U33" s="78">
        <v>439</v>
      </c>
      <c r="V33" s="78">
        <v>0</v>
      </c>
      <c r="W33" s="78">
        <v>0</v>
      </c>
      <c r="X33" s="78">
        <v>0</v>
      </c>
      <c r="Y33" s="78">
        <v>0</v>
      </c>
      <c r="Z33" s="345">
        <f t="shared" si="0"/>
        <v>100</v>
      </c>
      <c r="AA33" s="345">
        <f t="shared" si="1"/>
        <v>100</v>
      </c>
      <c r="AB33" s="345">
        <f t="shared" si="4"/>
        <v>100</v>
      </c>
      <c r="AC33" s="345">
        <f t="shared" si="5"/>
        <v>100</v>
      </c>
      <c r="AD33" s="345">
        <f t="shared" si="2"/>
        <v>0</v>
      </c>
      <c r="AE33" s="345">
        <f t="shared" si="3"/>
        <v>0</v>
      </c>
      <c r="AF33" s="345">
        <f t="shared" si="6"/>
        <v>0</v>
      </c>
      <c r="AG33" s="345">
        <f t="shared" si="7"/>
        <v>0</v>
      </c>
    </row>
    <row r="34" spans="1:33" s="123" customFormat="1" ht="18.75">
      <c r="A34" s="72">
        <v>23</v>
      </c>
      <c r="B34" s="77" t="s">
        <v>35</v>
      </c>
      <c r="C34" s="76" t="s">
        <v>375</v>
      </c>
      <c r="D34" s="76"/>
      <c r="E34" s="239"/>
      <c r="F34" s="232"/>
      <c r="G34" s="78"/>
      <c r="H34" s="78"/>
      <c r="I34" s="78"/>
      <c r="J34" s="78"/>
      <c r="K34" s="78"/>
      <c r="L34" s="78"/>
      <c r="M34" s="76" t="s">
        <v>375</v>
      </c>
      <c r="N34" s="76">
        <v>18</v>
      </c>
      <c r="O34" s="76">
        <v>20</v>
      </c>
      <c r="P34" s="76">
        <v>0</v>
      </c>
      <c r="Q34" s="76">
        <v>0</v>
      </c>
      <c r="R34" s="76">
        <v>18</v>
      </c>
      <c r="S34" s="76">
        <v>20</v>
      </c>
      <c r="T34" s="76">
        <v>0</v>
      </c>
      <c r="U34" s="76">
        <v>0</v>
      </c>
      <c r="V34" s="76">
        <v>0</v>
      </c>
      <c r="W34" s="76">
        <v>0</v>
      </c>
      <c r="X34" s="76">
        <v>0</v>
      </c>
      <c r="Y34" s="76">
        <v>0</v>
      </c>
      <c r="Z34" s="345">
        <f t="shared" si="0"/>
        <v>100</v>
      </c>
      <c r="AA34" s="345">
        <f t="shared" si="1"/>
        <v>100</v>
      </c>
      <c r="AB34" s="345"/>
      <c r="AC34" s="345"/>
      <c r="AD34" s="345">
        <f t="shared" si="2"/>
        <v>0</v>
      </c>
      <c r="AE34" s="345">
        <f t="shared" si="3"/>
        <v>0</v>
      </c>
      <c r="AF34" s="345"/>
      <c r="AG34" s="345"/>
    </row>
    <row r="35" spans="1:33" s="123" customFormat="1" ht="18.75">
      <c r="A35" s="77">
        <v>24</v>
      </c>
      <c r="B35" s="77" t="s">
        <v>37</v>
      </c>
      <c r="C35" s="76"/>
      <c r="D35" s="76"/>
      <c r="E35" s="77" t="s">
        <v>1352</v>
      </c>
      <c r="F35" s="76" t="s">
        <v>540</v>
      </c>
      <c r="G35" s="60"/>
      <c r="H35" s="76">
        <v>12</v>
      </c>
      <c r="I35" s="60"/>
      <c r="J35" s="76">
        <v>12</v>
      </c>
      <c r="K35" s="76"/>
      <c r="L35" s="76"/>
      <c r="M35" s="76" t="s">
        <v>375</v>
      </c>
      <c r="N35" s="60"/>
      <c r="O35" s="60"/>
      <c r="P35" s="60"/>
      <c r="Q35" s="60"/>
      <c r="R35" s="60"/>
      <c r="S35" s="60"/>
      <c r="T35" s="60"/>
      <c r="U35" s="60"/>
      <c r="V35" s="60"/>
      <c r="W35" s="60"/>
      <c r="X35" s="60"/>
      <c r="Y35" s="60"/>
      <c r="Z35" s="345"/>
      <c r="AA35" s="345"/>
      <c r="AB35" s="345"/>
      <c r="AC35" s="345"/>
      <c r="AD35" s="345"/>
      <c r="AE35" s="345"/>
      <c r="AF35" s="345"/>
      <c r="AG35" s="345"/>
    </row>
    <row r="36" spans="1:33" s="123" customFormat="1" ht="63">
      <c r="A36" s="72">
        <v>25</v>
      </c>
      <c r="B36" s="77" t="s">
        <v>38</v>
      </c>
      <c r="C36" s="76"/>
      <c r="D36" s="76"/>
      <c r="E36" s="77" t="s">
        <v>325</v>
      </c>
      <c r="F36" s="76" t="s">
        <v>253</v>
      </c>
      <c r="G36" s="326">
        <v>0.02</v>
      </c>
      <c r="H36" s="326">
        <v>0.02</v>
      </c>
      <c r="I36" s="326">
        <v>0.88</v>
      </c>
      <c r="J36" s="414">
        <v>0.67700000000000005</v>
      </c>
      <c r="K36" s="60"/>
      <c r="L36" s="60"/>
      <c r="M36" s="60"/>
      <c r="N36" s="76">
        <v>225</v>
      </c>
      <c r="O36" s="76">
        <v>225</v>
      </c>
      <c r="P36" s="76">
        <v>369</v>
      </c>
      <c r="Q36" s="76">
        <v>369</v>
      </c>
      <c r="R36" s="76">
        <v>148</v>
      </c>
      <c r="S36" s="76">
        <v>198</v>
      </c>
      <c r="T36" s="76">
        <v>202</v>
      </c>
      <c r="U36" s="76">
        <v>250</v>
      </c>
      <c r="V36" s="76">
        <v>77</v>
      </c>
      <c r="W36" s="76">
        <v>32</v>
      </c>
      <c r="X36" s="76">
        <v>167</v>
      </c>
      <c r="Y36" s="76">
        <v>119</v>
      </c>
      <c r="Z36" s="345">
        <f t="shared" si="0"/>
        <v>65.777777777777786</v>
      </c>
      <c r="AA36" s="345">
        <f t="shared" si="1"/>
        <v>88</v>
      </c>
      <c r="AB36" s="345">
        <f t="shared" si="4"/>
        <v>54.74254742547425</v>
      </c>
      <c r="AC36" s="345">
        <f t="shared" si="5"/>
        <v>67.750677506775077</v>
      </c>
      <c r="AD36" s="345">
        <f t="shared" si="2"/>
        <v>34.222222222222221</v>
      </c>
      <c r="AE36" s="345">
        <f t="shared" si="3"/>
        <v>14.222222222222221</v>
      </c>
      <c r="AF36" s="345">
        <f t="shared" si="6"/>
        <v>45.25745257452575</v>
      </c>
      <c r="AG36" s="345">
        <f t="shared" si="7"/>
        <v>32.24932249322493</v>
      </c>
    </row>
    <row r="37" spans="1:33" s="123" customFormat="1" ht="18.75">
      <c r="A37" s="72">
        <v>26</v>
      </c>
      <c r="B37" s="77" t="s">
        <v>39</v>
      </c>
      <c r="C37" s="76" t="s">
        <v>375</v>
      </c>
      <c r="D37" s="76"/>
      <c r="E37" s="77"/>
      <c r="F37" s="76"/>
      <c r="G37" s="78"/>
      <c r="H37" s="78"/>
      <c r="I37" s="78"/>
      <c r="J37" s="78"/>
      <c r="K37" s="78"/>
      <c r="L37" s="78"/>
      <c r="M37" s="76" t="s">
        <v>375</v>
      </c>
      <c r="N37" s="76">
        <v>145</v>
      </c>
      <c r="O37" s="76">
        <v>161</v>
      </c>
      <c r="P37" s="76">
        <v>670</v>
      </c>
      <c r="Q37" s="76">
        <v>800</v>
      </c>
      <c r="R37" s="76">
        <v>91</v>
      </c>
      <c r="S37" s="76">
        <v>159</v>
      </c>
      <c r="T37" s="76">
        <v>431</v>
      </c>
      <c r="U37" s="76">
        <v>795</v>
      </c>
      <c r="V37" s="76">
        <v>54</v>
      </c>
      <c r="W37" s="76">
        <v>2</v>
      </c>
      <c r="X37" s="76">
        <v>239</v>
      </c>
      <c r="Y37" s="76">
        <v>5</v>
      </c>
      <c r="Z37" s="345">
        <f t="shared" si="0"/>
        <v>62.758620689655174</v>
      </c>
      <c r="AA37" s="345">
        <f t="shared" si="1"/>
        <v>98.757763975155271</v>
      </c>
      <c r="AB37" s="345">
        <f t="shared" si="4"/>
        <v>64.328358208955223</v>
      </c>
      <c r="AC37" s="345">
        <f t="shared" si="5"/>
        <v>99.375</v>
      </c>
      <c r="AD37" s="345">
        <f t="shared" si="2"/>
        <v>37.241379310344833</v>
      </c>
      <c r="AE37" s="345">
        <f t="shared" si="3"/>
        <v>1.2422360248447204</v>
      </c>
      <c r="AF37" s="345">
        <f t="shared" si="6"/>
        <v>35.671641791044777</v>
      </c>
      <c r="AG37" s="345">
        <f t="shared" si="7"/>
        <v>0.625</v>
      </c>
    </row>
    <row r="38" spans="1:33" s="123" customFormat="1" ht="18.75">
      <c r="A38" s="72">
        <v>27</v>
      </c>
      <c r="B38" s="77" t="s">
        <v>40</v>
      </c>
      <c r="C38" s="60"/>
      <c r="D38" s="60"/>
      <c r="E38" s="61"/>
      <c r="F38" s="60"/>
      <c r="G38" s="60"/>
      <c r="H38" s="60"/>
      <c r="I38" s="60"/>
      <c r="J38" s="60"/>
      <c r="K38" s="60"/>
      <c r="L38" s="60"/>
      <c r="M38" s="60"/>
      <c r="N38" s="60"/>
      <c r="O38" s="76">
        <v>1205</v>
      </c>
      <c r="P38" s="60"/>
      <c r="Q38" s="76">
        <v>2891</v>
      </c>
      <c r="R38" s="60"/>
      <c r="S38" s="76">
        <v>4</v>
      </c>
      <c r="T38" s="60"/>
      <c r="U38" s="76">
        <v>518</v>
      </c>
      <c r="V38" s="60"/>
      <c r="W38" s="60"/>
      <c r="X38" s="60"/>
      <c r="Y38" s="76">
        <v>332</v>
      </c>
      <c r="Z38" s="345"/>
      <c r="AA38" s="345">
        <f t="shared" si="1"/>
        <v>0.33195020746887965</v>
      </c>
      <c r="AB38" s="345"/>
      <c r="AC38" s="345">
        <f t="shared" si="5"/>
        <v>17.917675544794189</v>
      </c>
      <c r="AD38" s="345"/>
      <c r="AE38" s="345">
        <f t="shared" si="3"/>
        <v>0</v>
      </c>
      <c r="AF38" s="345"/>
      <c r="AG38" s="345">
        <f t="shared" si="7"/>
        <v>11.48391560013836</v>
      </c>
    </row>
    <row r="39" spans="1:33" s="123" customFormat="1" ht="18.75">
      <c r="A39" s="72">
        <v>28</v>
      </c>
      <c r="B39" s="77" t="s">
        <v>41</v>
      </c>
      <c r="C39" s="60"/>
      <c r="D39" s="60"/>
      <c r="E39" s="61"/>
      <c r="F39" s="60"/>
      <c r="G39" s="62"/>
      <c r="H39" s="62"/>
      <c r="I39" s="62"/>
      <c r="J39" s="62"/>
      <c r="K39" s="118"/>
      <c r="L39" s="118"/>
      <c r="M39" s="118"/>
      <c r="N39" s="62"/>
      <c r="O39" s="62"/>
      <c r="P39" s="62"/>
      <c r="Q39" s="62"/>
      <c r="R39" s="62"/>
      <c r="S39" s="62"/>
      <c r="T39" s="62"/>
      <c r="U39" s="62"/>
      <c r="V39" s="78">
        <v>24</v>
      </c>
      <c r="W39" s="78">
        <v>27</v>
      </c>
      <c r="X39" s="62"/>
      <c r="Y39" s="62"/>
      <c r="Z39" s="345"/>
      <c r="AA39" s="345"/>
      <c r="AB39" s="345"/>
      <c r="AC39" s="345"/>
      <c r="AD39" s="345"/>
      <c r="AE39" s="345"/>
      <c r="AF39" s="345"/>
      <c r="AG39" s="345"/>
    </row>
    <row r="40" spans="1:33" s="123" customFormat="1" ht="18.75">
      <c r="A40" s="72">
        <v>29</v>
      </c>
      <c r="B40" s="77" t="s">
        <v>42</v>
      </c>
      <c r="C40" s="76" t="s">
        <v>375</v>
      </c>
      <c r="D40" s="76"/>
      <c r="E40" s="77"/>
      <c r="F40" s="76"/>
      <c r="G40" s="76"/>
      <c r="H40" s="76"/>
      <c r="I40" s="76"/>
      <c r="J40" s="76"/>
      <c r="K40" s="76"/>
      <c r="L40" s="76"/>
      <c r="M40" s="76" t="s">
        <v>375</v>
      </c>
      <c r="N40" s="76">
        <v>963</v>
      </c>
      <c r="O40" s="76">
        <v>922</v>
      </c>
      <c r="P40" s="76">
        <v>664</v>
      </c>
      <c r="Q40" s="76">
        <v>668</v>
      </c>
      <c r="R40" s="76">
        <v>0</v>
      </c>
      <c r="S40" s="76">
        <v>0</v>
      </c>
      <c r="T40" s="76">
        <v>273</v>
      </c>
      <c r="U40" s="76">
        <v>282</v>
      </c>
      <c r="V40" s="76">
        <v>0</v>
      </c>
      <c r="W40" s="76">
        <v>0</v>
      </c>
      <c r="X40" s="76">
        <v>403</v>
      </c>
      <c r="Y40" s="76">
        <v>416</v>
      </c>
      <c r="Z40" s="345">
        <f t="shared" si="0"/>
        <v>0</v>
      </c>
      <c r="AA40" s="345">
        <f t="shared" si="1"/>
        <v>0</v>
      </c>
      <c r="AB40" s="345">
        <f t="shared" si="4"/>
        <v>41.114457831325304</v>
      </c>
      <c r="AC40" s="345">
        <f t="shared" si="5"/>
        <v>42.215568862275447</v>
      </c>
      <c r="AD40" s="345">
        <f t="shared" si="2"/>
        <v>0</v>
      </c>
      <c r="AE40" s="345">
        <f t="shared" si="3"/>
        <v>0</v>
      </c>
      <c r="AF40" s="345">
        <f t="shared" si="6"/>
        <v>60.692771084337352</v>
      </c>
      <c r="AG40" s="345">
        <f t="shared" si="7"/>
        <v>62.275449101796411</v>
      </c>
    </row>
    <row r="41" spans="1:33" s="123" customFormat="1" ht="18.75">
      <c r="A41" s="72">
        <v>30</v>
      </c>
      <c r="B41" s="77" t="s">
        <v>43</v>
      </c>
      <c r="C41" s="76" t="s">
        <v>375</v>
      </c>
      <c r="D41" s="76"/>
      <c r="E41" s="77"/>
      <c r="F41" s="76"/>
      <c r="G41" s="76"/>
      <c r="H41" s="76"/>
      <c r="I41" s="76"/>
      <c r="J41" s="76"/>
      <c r="K41" s="76"/>
      <c r="L41" s="76"/>
      <c r="M41" s="76" t="s">
        <v>375</v>
      </c>
      <c r="N41" s="399">
        <v>687</v>
      </c>
      <c r="O41" s="399">
        <v>690</v>
      </c>
      <c r="P41" s="76">
        <v>536</v>
      </c>
      <c r="Q41" s="76">
        <v>697</v>
      </c>
      <c r="R41" s="76"/>
      <c r="S41" s="76"/>
      <c r="T41" s="76">
        <v>42</v>
      </c>
      <c r="U41" s="76">
        <v>109</v>
      </c>
      <c r="V41" s="76">
        <v>687</v>
      </c>
      <c r="W41" s="76">
        <v>690</v>
      </c>
      <c r="X41" s="76">
        <v>119</v>
      </c>
      <c r="Y41" s="76">
        <v>125</v>
      </c>
      <c r="Z41" s="345">
        <f t="shared" si="0"/>
        <v>0</v>
      </c>
      <c r="AA41" s="345">
        <f t="shared" si="1"/>
        <v>0</v>
      </c>
      <c r="AB41" s="345">
        <f t="shared" si="4"/>
        <v>7.8358208955223887</v>
      </c>
      <c r="AC41" s="345">
        <f t="shared" si="5"/>
        <v>15.638450502152079</v>
      </c>
      <c r="AD41" s="345">
        <f t="shared" si="2"/>
        <v>100</v>
      </c>
      <c r="AE41" s="345">
        <f t="shared" si="3"/>
        <v>100</v>
      </c>
      <c r="AF41" s="345">
        <f t="shared" si="6"/>
        <v>22.201492537313435</v>
      </c>
      <c r="AG41" s="345">
        <f t="shared" si="7"/>
        <v>17.934002869440459</v>
      </c>
    </row>
    <row r="42" spans="1:33" s="123" customFormat="1" ht="18.75">
      <c r="A42" s="72">
        <v>31</v>
      </c>
      <c r="B42" s="77" t="s">
        <v>44</v>
      </c>
      <c r="C42" s="76" t="s">
        <v>375</v>
      </c>
      <c r="D42" s="76"/>
      <c r="E42" s="77"/>
      <c r="F42" s="76"/>
      <c r="G42" s="78"/>
      <c r="H42" s="78"/>
      <c r="I42" s="78"/>
      <c r="J42" s="78"/>
      <c r="K42" s="78"/>
      <c r="L42" s="78"/>
      <c r="M42" s="76" t="s">
        <v>375</v>
      </c>
      <c r="N42" s="76">
        <v>504</v>
      </c>
      <c r="O42" s="76">
        <v>504</v>
      </c>
      <c r="P42" s="76">
        <v>1527</v>
      </c>
      <c r="Q42" s="76">
        <v>1611</v>
      </c>
      <c r="R42" s="60" t="s">
        <v>979</v>
      </c>
      <c r="S42" s="76">
        <v>2</v>
      </c>
      <c r="T42" s="76">
        <v>198</v>
      </c>
      <c r="U42" s="76">
        <v>308</v>
      </c>
      <c r="V42" s="76">
        <v>504</v>
      </c>
      <c r="W42" s="76">
        <v>502</v>
      </c>
      <c r="X42" s="60" t="s">
        <v>979</v>
      </c>
      <c r="Y42" s="60" t="s">
        <v>979</v>
      </c>
      <c r="Z42" s="345"/>
      <c r="AA42" s="345">
        <f t="shared" si="1"/>
        <v>0.3968253968253968</v>
      </c>
      <c r="AB42" s="345">
        <f t="shared" si="4"/>
        <v>12.966601178781925</v>
      </c>
      <c r="AC42" s="345">
        <f t="shared" si="5"/>
        <v>19.118559900682804</v>
      </c>
      <c r="AD42" s="345">
        <f t="shared" si="2"/>
        <v>100</v>
      </c>
      <c r="AE42" s="345">
        <f t="shared" si="3"/>
        <v>99.603174603174608</v>
      </c>
      <c r="AF42" s="345"/>
      <c r="AG42" s="345"/>
    </row>
    <row r="43" spans="1:33" s="123" customFormat="1" ht="18.75">
      <c r="A43" s="298">
        <v>32</v>
      </c>
      <c r="B43" s="57" t="s">
        <v>45</v>
      </c>
      <c r="C43" s="33"/>
      <c r="D43" s="33"/>
      <c r="E43" s="57"/>
      <c r="F43" s="33"/>
      <c r="G43" s="38"/>
      <c r="H43" s="38"/>
      <c r="I43" s="38"/>
      <c r="J43" s="38"/>
      <c r="K43" s="38"/>
      <c r="L43" s="38"/>
      <c r="M43" s="33"/>
      <c r="N43" s="33"/>
      <c r="O43" s="33"/>
      <c r="P43" s="33"/>
      <c r="Q43" s="33"/>
      <c r="R43" s="33"/>
      <c r="S43" s="33"/>
      <c r="T43" s="33"/>
      <c r="U43" s="33"/>
      <c r="V43" s="33"/>
      <c r="W43" s="33"/>
      <c r="X43" s="33"/>
      <c r="Y43" s="33"/>
      <c r="Z43" s="345"/>
      <c r="AA43" s="345"/>
      <c r="AB43" s="345"/>
      <c r="AC43" s="345"/>
      <c r="AD43" s="345"/>
      <c r="AE43" s="345"/>
      <c r="AF43" s="345"/>
      <c r="AG43" s="345"/>
    </row>
    <row r="44" spans="1:33" s="123" customFormat="1" ht="18.75">
      <c r="A44" s="72">
        <v>33</v>
      </c>
      <c r="B44" s="77" t="s">
        <v>46</v>
      </c>
      <c r="C44" s="76" t="s">
        <v>375</v>
      </c>
      <c r="D44" s="76"/>
      <c r="E44" s="77"/>
      <c r="F44" s="76"/>
      <c r="G44" s="78"/>
      <c r="H44" s="78"/>
      <c r="I44" s="78"/>
      <c r="J44" s="78"/>
      <c r="K44" s="78" t="s">
        <v>375</v>
      </c>
      <c r="L44" s="78"/>
      <c r="M44" s="76"/>
      <c r="N44" s="76">
        <v>1144</v>
      </c>
      <c r="O44" s="76">
        <v>1144</v>
      </c>
      <c r="P44" s="76">
        <v>431</v>
      </c>
      <c r="Q44" s="76">
        <v>431</v>
      </c>
      <c r="R44" s="76">
        <v>7</v>
      </c>
      <c r="S44" s="76">
        <v>7</v>
      </c>
      <c r="T44" s="76">
        <v>228</v>
      </c>
      <c r="U44" s="76">
        <v>228</v>
      </c>
      <c r="V44" s="76">
        <v>1137</v>
      </c>
      <c r="W44" s="76">
        <v>1137</v>
      </c>
      <c r="X44" s="76">
        <v>203</v>
      </c>
      <c r="Y44" s="76">
        <v>203</v>
      </c>
      <c r="Z44" s="345">
        <f t="shared" si="0"/>
        <v>0.61188811188811187</v>
      </c>
      <c r="AA44" s="345">
        <f t="shared" si="1"/>
        <v>0.61188811188811187</v>
      </c>
      <c r="AB44" s="345">
        <f t="shared" si="4"/>
        <v>52.900232018561489</v>
      </c>
      <c r="AC44" s="345">
        <f t="shared" si="5"/>
        <v>52.900232018561489</v>
      </c>
      <c r="AD44" s="345">
        <f t="shared" si="2"/>
        <v>99.388111888111879</v>
      </c>
      <c r="AE44" s="345">
        <f t="shared" si="3"/>
        <v>99.388111888111879</v>
      </c>
      <c r="AF44" s="345">
        <f t="shared" si="6"/>
        <v>47.099767981438518</v>
      </c>
      <c r="AG44" s="345">
        <f t="shared" si="7"/>
        <v>47.099767981438518</v>
      </c>
    </row>
    <row r="45" spans="1:33" s="123" customFormat="1" ht="78.75">
      <c r="A45" s="72">
        <v>34</v>
      </c>
      <c r="B45" s="77" t="s">
        <v>47</v>
      </c>
      <c r="C45" s="76"/>
      <c r="D45" s="76"/>
      <c r="E45" s="77" t="s">
        <v>306</v>
      </c>
      <c r="F45" s="60" t="s">
        <v>300</v>
      </c>
      <c r="G45" s="76" t="s">
        <v>307</v>
      </c>
      <c r="H45" s="76" t="s">
        <v>305</v>
      </c>
      <c r="I45" s="76">
        <v>0</v>
      </c>
      <c r="J45" s="76">
        <v>0</v>
      </c>
      <c r="K45" s="76" t="s">
        <v>375</v>
      </c>
      <c r="L45" s="78"/>
      <c r="M45" s="76"/>
      <c r="N45" s="76">
        <v>543</v>
      </c>
      <c r="O45" s="76">
        <v>543</v>
      </c>
      <c r="P45" s="76">
        <v>1196</v>
      </c>
      <c r="Q45" s="76">
        <v>1197</v>
      </c>
      <c r="R45" s="76">
        <v>0</v>
      </c>
      <c r="S45" s="76">
        <v>0</v>
      </c>
      <c r="T45" s="76">
        <v>0</v>
      </c>
      <c r="U45" s="76">
        <v>0</v>
      </c>
      <c r="V45" s="76">
        <v>0</v>
      </c>
      <c r="W45" s="76">
        <v>0</v>
      </c>
      <c r="X45" s="76">
        <v>349</v>
      </c>
      <c r="Y45" s="76">
        <v>349</v>
      </c>
      <c r="Z45" s="345">
        <f t="shared" si="0"/>
        <v>0</v>
      </c>
      <c r="AA45" s="345">
        <f t="shared" si="1"/>
        <v>0</v>
      </c>
      <c r="AB45" s="345">
        <f t="shared" si="4"/>
        <v>0</v>
      </c>
      <c r="AC45" s="345">
        <f t="shared" si="5"/>
        <v>0</v>
      </c>
      <c r="AD45" s="345">
        <f t="shared" si="2"/>
        <v>0</v>
      </c>
      <c r="AE45" s="345">
        <f t="shared" si="3"/>
        <v>0</v>
      </c>
      <c r="AF45" s="345">
        <f t="shared" si="6"/>
        <v>29.180602006688964</v>
      </c>
      <c r="AG45" s="345">
        <f t="shared" si="7"/>
        <v>29.156223893065995</v>
      </c>
    </row>
    <row r="46" spans="1:33" s="123" customFormat="1" ht="63">
      <c r="A46" s="83">
        <v>35</v>
      </c>
      <c r="B46" s="77" t="s">
        <v>48</v>
      </c>
      <c r="C46" s="76"/>
      <c r="D46" s="76"/>
      <c r="E46" s="61" t="s">
        <v>327</v>
      </c>
      <c r="F46" s="76" t="s">
        <v>253</v>
      </c>
      <c r="G46" s="60">
        <v>11</v>
      </c>
      <c r="H46" s="60">
        <v>11</v>
      </c>
      <c r="I46" s="76">
        <v>11</v>
      </c>
      <c r="J46" s="76">
        <v>11</v>
      </c>
      <c r="K46" s="78"/>
      <c r="L46" s="78"/>
      <c r="M46" s="76" t="s">
        <v>375</v>
      </c>
      <c r="N46" s="76">
        <v>2445</v>
      </c>
      <c r="O46" s="76">
        <v>2445</v>
      </c>
      <c r="P46" s="76">
        <v>1902</v>
      </c>
      <c r="Q46" s="76">
        <v>1902</v>
      </c>
      <c r="R46" s="76">
        <v>40</v>
      </c>
      <c r="S46" s="76">
        <v>46</v>
      </c>
      <c r="T46" s="76">
        <v>400</v>
      </c>
      <c r="U46" s="76">
        <v>433</v>
      </c>
      <c r="V46" s="76">
        <v>0</v>
      </c>
      <c r="W46" s="76">
        <v>0</v>
      </c>
      <c r="X46" s="76">
        <v>0</v>
      </c>
      <c r="Y46" s="76">
        <v>0</v>
      </c>
      <c r="Z46" s="345">
        <f t="shared" si="0"/>
        <v>1.6359918200409</v>
      </c>
      <c r="AA46" s="345">
        <f t="shared" si="1"/>
        <v>1.8813905930470349</v>
      </c>
      <c r="AB46" s="345">
        <f t="shared" si="4"/>
        <v>21.030494216614091</v>
      </c>
      <c r="AC46" s="345">
        <f t="shared" si="5"/>
        <v>22.765509989484752</v>
      </c>
      <c r="AD46" s="345">
        <f t="shared" si="2"/>
        <v>0</v>
      </c>
      <c r="AE46" s="345">
        <f t="shared" si="3"/>
        <v>0</v>
      </c>
      <c r="AF46" s="345">
        <f t="shared" si="6"/>
        <v>0</v>
      </c>
      <c r="AG46" s="345">
        <f t="shared" si="7"/>
        <v>0</v>
      </c>
    </row>
    <row r="47" spans="1:33" s="123" customFormat="1" ht="18.75">
      <c r="A47" s="298">
        <v>36</v>
      </c>
      <c r="B47" s="57" t="s">
        <v>49</v>
      </c>
      <c r="C47" s="33"/>
      <c r="D47" s="33"/>
      <c r="E47" s="57"/>
      <c r="F47" s="33"/>
      <c r="G47" s="33"/>
      <c r="H47" s="33"/>
      <c r="I47" s="33"/>
      <c r="J47" s="33"/>
      <c r="K47" s="38"/>
      <c r="L47" s="38"/>
      <c r="M47" s="63"/>
      <c r="N47" s="33"/>
      <c r="O47" s="415"/>
      <c r="P47" s="415"/>
      <c r="Q47" s="33"/>
      <c r="R47" s="33"/>
      <c r="S47" s="33"/>
      <c r="T47" s="33"/>
      <c r="U47" s="33"/>
      <c r="V47" s="33"/>
      <c r="W47" s="33"/>
      <c r="X47" s="33"/>
      <c r="Y47" s="33"/>
      <c r="Z47" s="345"/>
      <c r="AA47" s="345"/>
      <c r="AB47" s="345"/>
      <c r="AC47" s="345"/>
      <c r="AD47" s="345"/>
      <c r="AE47" s="345"/>
      <c r="AF47" s="345"/>
      <c r="AG47" s="345"/>
    </row>
    <row r="48" spans="1:33" s="123" customFormat="1" ht="89.25" customHeight="1">
      <c r="A48" s="72">
        <v>37</v>
      </c>
      <c r="B48" s="77" t="s">
        <v>50</v>
      </c>
      <c r="C48" s="76"/>
      <c r="D48" s="76"/>
      <c r="E48" s="77" t="s">
        <v>340</v>
      </c>
      <c r="F48" s="76" t="s">
        <v>253</v>
      </c>
      <c r="G48" s="76">
        <v>100</v>
      </c>
      <c r="H48" s="76">
        <v>48</v>
      </c>
      <c r="I48" s="76">
        <v>0</v>
      </c>
      <c r="J48" s="76">
        <v>21.4</v>
      </c>
      <c r="K48" s="78"/>
      <c r="L48" s="78"/>
      <c r="M48" s="76" t="s">
        <v>375</v>
      </c>
      <c r="N48" s="78">
        <v>1741</v>
      </c>
      <c r="O48" s="78">
        <v>1870</v>
      </c>
      <c r="P48" s="62"/>
      <c r="Q48" s="78">
        <v>2541</v>
      </c>
      <c r="R48" s="62"/>
      <c r="S48" s="78">
        <v>1296</v>
      </c>
      <c r="T48" s="62"/>
      <c r="U48" s="78">
        <v>543</v>
      </c>
      <c r="V48" s="62"/>
      <c r="W48" s="78">
        <v>574</v>
      </c>
      <c r="X48" s="78">
        <v>409</v>
      </c>
      <c r="Y48" s="78">
        <v>414</v>
      </c>
      <c r="Z48" s="345">
        <f t="shared" si="0"/>
        <v>0</v>
      </c>
      <c r="AA48" s="345">
        <f t="shared" si="1"/>
        <v>69.304812834224592</v>
      </c>
      <c r="AB48" s="345"/>
      <c r="AC48" s="345">
        <f t="shared" si="5"/>
        <v>21.369539551357732</v>
      </c>
      <c r="AD48" s="345">
        <f t="shared" si="2"/>
        <v>0</v>
      </c>
      <c r="AE48" s="345">
        <f t="shared" si="3"/>
        <v>30.695187165775401</v>
      </c>
      <c r="AF48" s="345"/>
      <c r="AG48" s="345">
        <f t="shared" si="7"/>
        <v>16.292798110979927</v>
      </c>
    </row>
    <row r="49" spans="1:34" s="123" customFormat="1" ht="18.75">
      <c r="A49" s="72">
        <v>38</v>
      </c>
      <c r="B49" s="77" t="s">
        <v>51</v>
      </c>
      <c r="C49" s="76" t="s">
        <v>375</v>
      </c>
      <c r="D49" s="76"/>
      <c r="E49" s="77"/>
      <c r="F49" s="76"/>
      <c r="G49" s="78"/>
      <c r="H49" s="78"/>
      <c r="I49" s="78"/>
      <c r="J49" s="78"/>
      <c r="K49" s="78"/>
      <c r="L49" s="78"/>
      <c r="M49" s="76" t="s">
        <v>375</v>
      </c>
      <c r="N49" s="78">
        <v>0</v>
      </c>
      <c r="O49" s="76">
        <v>0</v>
      </c>
      <c r="P49" s="76">
        <v>1252</v>
      </c>
      <c r="Q49" s="76">
        <v>2375</v>
      </c>
      <c r="R49" s="76">
        <v>0</v>
      </c>
      <c r="S49" s="76">
        <v>0</v>
      </c>
      <c r="T49" s="76">
        <v>181</v>
      </c>
      <c r="U49" s="76">
        <v>266</v>
      </c>
      <c r="V49" s="76">
        <v>0</v>
      </c>
      <c r="W49" s="76">
        <v>0</v>
      </c>
      <c r="X49" s="76">
        <v>349</v>
      </c>
      <c r="Y49" s="76">
        <v>425</v>
      </c>
      <c r="Z49" s="345"/>
      <c r="AA49" s="345"/>
      <c r="AB49" s="345">
        <f t="shared" si="4"/>
        <v>14.456869009584663</v>
      </c>
      <c r="AC49" s="345">
        <f t="shared" si="5"/>
        <v>11.200000000000001</v>
      </c>
      <c r="AD49" s="345"/>
      <c r="AE49" s="345"/>
      <c r="AF49" s="345">
        <f t="shared" si="6"/>
        <v>27.875399361022364</v>
      </c>
      <c r="AG49" s="345">
        <f t="shared" si="7"/>
        <v>17.894736842105264</v>
      </c>
    </row>
    <row r="50" spans="1:34" s="123" customFormat="1" ht="39.75" customHeight="1">
      <c r="A50" s="72">
        <v>39</v>
      </c>
      <c r="B50" s="77" t="s">
        <v>52</v>
      </c>
      <c r="C50" s="101"/>
      <c r="D50" s="101"/>
      <c r="E50" s="133" t="s">
        <v>360</v>
      </c>
      <c r="F50" s="101" t="s">
        <v>361</v>
      </c>
      <c r="G50" s="143">
        <v>0</v>
      </c>
      <c r="H50" s="317"/>
      <c r="I50" s="317"/>
      <c r="J50" s="317"/>
      <c r="K50" s="143"/>
      <c r="L50" s="143"/>
      <c r="M50" s="76" t="s">
        <v>375</v>
      </c>
      <c r="N50" s="143">
        <v>170</v>
      </c>
      <c r="O50" s="143">
        <v>170</v>
      </c>
      <c r="P50" s="143">
        <f>369+86+17+15</f>
        <v>487</v>
      </c>
      <c r="Q50" s="143">
        <f>369+86+17+17</f>
        <v>489</v>
      </c>
      <c r="R50" s="143">
        <v>86</v>
      </c>
      <c r="S50" s="143">
        <v>100</v>
      </c>
      <c r="T50" s="143">
        <v>6</v>
      </c>
      <c r="U50" s="143">
        <v>6</v>
      </c>
      <c r="V50" s="143">
        <v>84</v>
      </c>
      <c r="W50" s="143">
        <v>70</v>
      </c>
      <c r="X50" s="143">
        <f>64+13</f>
        <v>77</v>
      </c>
      <c r="Y50" s="143">
        <f>77+13</f>
        <v>90</v>
      </c>
      <c r="Z50" s="345">
        <f t="shared" si="0"/>
        <v>50.588235294117645</v>
      </c>
      <c r="AA50" s="345">
        <f t="shared" si="1"/>
        <v>58.82352941176471</v>
      </c>
      <c r="AB50" s="345">
        <f t="shared" si="4"/>
        <v>1.2320328542094456</v>
      </c>
      <c r="AC50" s="345">
        <f t="shared" si="5"/>
        <v>1.2269938650306749</v>
      </c>
      <c r="AD50" s="345">
        <f t="shared" si="2"/>
        <v>49.411764705882355</v>
      </c>
      <c r="AE50" s="345">
        <f t="shared" si="3"/>
        <v>41.17647058823529</v>
      </c>
      <c r="AF50" s="345">
        <f t="shared" si="6"/>
        <v>15.811088295687886</v>
      </c>
      <c r="AG50" s="345">
        <f t="shared" si="7"/>
        <v>18.404907975460123</v>
      </c>
    </row>
    <row r="51" spans="1:34" s="123" customFormat="1" ht="18.75">
      <c r="A51" s="72">
        <v>40</v>
      </c>
      <c r="B51" s="77" t="s">
        <v>53</v>
      </c>
      <c r="C51" s="76" t="s">
        <v>375</v>
      </c>
      <c r="D51" s="76"/>
      <c r="E51" s="77"/>
      <c r="F51" s="76"/>
      <c r="G51" s="78"/>
      <c r="H51" s="78"/>
      <c r="I51" s="78"/>
      <c r="J51" s="78"/>
      <c r="K51" s="62"/>
      <c r="L51" s="62"/>
      <c r="M51" s="62"/>
      <c r="N51" s="62"/>
      <c r="O51" s="62"/>
      <c r="P51" s="62"/>
      <c r="Q51" s="62"/>
      <c r="R51" s="62"/>
      <c r="S51" s="62"/>
      <c r="T51" s="62"/>
      <c r="U51" s="62"/>
      <c r="V51" s="62"/>
      <c r="W51" s="62"/>
      <c r="X51" s="62"/>
      <c r="Y51" s="62"/>
      <c r="Z51" s="345"/>
      <c r="AA51" s="345"/>
      <c r="AB51" s="345"/>
      <c r="AC51" s="345"/>
      <c r="AD51" s="345"/>
      <c r="AE51" s="345"/>
      <c r="AF51" s="345"/>
      <c r="AG51" s="345"/>
    </row>
    <row r="52" spans="1:34" s="123" customFormat="1" ht="18.75">
      <c r="A52" s="72">
        <v>41</v>
      </c>
      <c r="B52" s="77" t="s">
        <v>54</v>
      </c>
      <c r="C52" s="76" t="s">
        <v>375</v>
      </c>
      <c r="D52" s="260"/>
      <c r="E52" s="417"/>
      <c r="F52" s="260"/>
      <c r="G52" s="260"/>
      <c r="H52" s="260"/>
      <c r="I52" s="260"/>
      <c r="J52" s="260"/>
      <c r="K52" s="260"/>
      <c r="L52" s="260"/>
      <c r="M52" s="76" t="s">
        <v>375</v>
      </c>
      <c r="N52" s="260">
        <v>996</v>
      </c>
      <c r="O52" s="76">
        <v>1085</v>
      </c>
      <c r="P52" s="76">
        <v>808</v>
      </c>
      <c r="Q52" s="76">
        <v>1284</v>
      </c>
      <c r="R52" s="76">
        <v>764</v>
      </c>
      <c r="S52" s="76">
        <v>764</v>
      </c>
      <c r="T52" s="76">
        <v>592</v>
      </c>
      <c r="U52" s="76">
        <v>592</v>
      </c>
      <c r="V52" s="76">
        <v>8</v>
      </c>
      <c r="W52" s="76">
        <v>8</v>
      </c>
      <c r="X52" s="76">
        <v>216</v>
      </c>
      <c r="Y52" s="76">
        <v>216</v>
      </c>
      <c r="Z52" s="345">
        <f t="shared" si="0"/>
        <v>76.706827309236942</v>
      </c>
      <c r="AA52" s="345">
        <f t="shared" si="1"/>
        <v>70.414746543778804</v>
      </c>
      <c r="AB52" s="345">
        <f t="shared" si="4"/>
        <v>73.267326732673268</v>
      </c>
      <c r="AC52" s="345">
        <f t="shared" si="5"/>
        <v>46.105919003115261</v>
      </c>
      <c r="AD52" s="345">
        <f t="shared" si="2"/>
        <v>0.80321285140562237</v>
      </c>
      <c r="AE52" s="345">
        <f t="shared" si="3"/>
        <v>0.73732718894009219</v>
      </c>
      <c r="AF52" s="345">
        <f t="shared" si="6"/>
        <v>26.732673267326735</v>
      </c>
      <c r="AG52" s="345">
        <f t="shared" si="7"/>
        <v>16.822429906542055</v>
      </c>
    </row>
    <row r="53" spans="1:34" s="123" customFormat="1" ht="31.5">
      <c r="A53" s="72">
        <v>42</v>
      </c>
      <c r="B53" s="77" t="s">
        <v>55</v>
      </c>
      <c r="C53" s="76"/>
      <c r="D53" s="76" t="s">
        <v>375</v>
      </c>
      <c r="E53" s="77"/>
      <c r="F53" s="76"/>
      <c r="G53" s="78"/>
      <c r="H53" s="78"/>
      <c r="I53" s="78"/>
      <c r="J53" s="62">
        <v>6</v>
      </c>
      <c r="K53" s="78"/>
      <c r="L53" s="78"/>
      <c r="M53" s="76" t="s">
        <v>375</v>
      </c>
      <c r="N53" s="78">
        <v>1334</v>
      </c>
      <c r="O53" s="78">
        <v>1334</v>
      </c>
      <c r="P53" s="78">
        <v>361</v>
      </c>
      <c r="Q53" s="78">
        <v>381</v>
      </c>
      <c r="R53" s="78">
        <v>34</v>
      </c>
      <c r="S53" s="78">
        <v>36</v>
      </c>
      <c r="T53" s="54" t="s">
        <v>395</v>
      </c>
      <c r="U53" s="54" t="s">
        <v>395</v>
      </c>
      <c r="V53" s="78">
        <v>1300</v>
      </c>
      <c r="W53" s="78">
        <v>1298</v>
      </c>
      <c r="X53" s="78">
        <v>30</v>
      </c>
      <c r="Y53" s="78">
        <v>62</v>
      </c>
      <c r="Z53" s="345">
        <f t="shared" si="0"/>
        <v>2.5487256371814091</v>
      </c>
      <c r="AA53" s="345">
        <f t="shared" si="1"/>
        <v>2.6986506746626686</v>
      </c>
      <c r="AB53" s="345"/>
      <c r="AC53" s="345"/>
      <c r="AD53" s="345">
        <f t="shared" si="2"/>
        <v>97.451274362818594</v>
      </c>
      <c r="AE53" s="345">
        <f t="shared" si="3"/>
        <v>97.301349325337327</v>
      </c>
      <c r="AF53" s="345">
        <f t="shared" si="6"/>
        <v>8.310249307479225</v>
      </c>
      <c r="AG53" s="345">
        <f t="shared" si="7"/>
        <v>16.27296587926509</v>
      </c>
    </row>
    <row r="54" spans="1:34" s="123" customFormat="1" ht="18.75">
      <c r="A54" s="72">
        <v>43</v>
      </c>
      <c r="B54" s="77" t="s">
        <v>56</v>
      </c>
      <c r="C54" s="76" t="s">
        <v>375</v>
      </c>
      <c r="D54" s="76"/>
      <c r="E54" s="77"/>
      <c r="F54" s="76"/>
      <c r="G54" s="76"/>
      <c r="H54" s="76"/>
      <c r="I54" s="76"/>
      <c r="J54" s="76"/>
      <c r="K54" s="76"/>
      <c r="L54" s="76"/>
      <c r="M54" s="76" t="s">
        <v>375</v>
      </c>
      <c r="N54" s="76">
        <v>182</v>
      </c>
      <c r="O54" s="76">
        <v>182</v>
      </c>
      <c r="P54" s="76">
        <v>3</v>
      </c>
      <c r="Q54" s="76">
        <v>710</v>
      </c>
      <c r="R54" s="76">
        <v>94</v>
      </c>
      <c r="S54" s="76">
        <v>120</v>
      </c>
      <c r="T54" s="78">
        <v>0</v>
      </c>
      <c r="U54" s="76">
        <v>645</v>
      </c>
      <c r="V54" s="76">
        <v>88</v>
      </c>
      <c r="W54" s="76">
        <v>0</v>
      </c>
      <c r="X54" s="76">
        <v>3</v>
      </c>
      <c r="Y54" s="76">
        <v>0</v>
      </c>
      <c r="Z54" s="345">
        <f t="shared" si="0"/>
        <v>51.648351648351657</v>
      </c>
      <c r="AA54" s="345">
        <f t="shared" si="1"/>
        <v>65.934065934065927</v>
      </c>
      <c r="AB54" s="345">
        <f t="shared" si="4"/>
        <v>0</v>
      </c>
      <c r="AC54" s="345">
        <f t="shared" si="5"/>
        <v>90.845070422535215</v>
      </c>
      <c r="AD54" s="345">
        <f t="shared" si="2"/>
        <v>48.35164835164835</v>
      </c>
      <c r="AE54" s="345">
        <f t="shared" si="3"/>
        <v>0</v>
      </c>
      <c r="AF54" s="345">
        <f t="shared" si="6"/>
        <v>100</v>
      </c>
      <c r="AG54" s="345">
        <f t="shared" si="7"/>
        <v>0</v>
      </c>
    </row>
    <row r="55" spans="1:34" s="123" customFormat="1" ht="90.75" customHeight="1">
      <c r="A55" s="72">
        <v>44</v>
      </c>
      <c r="B55" s="77" t="s">
        <v>57</v>
      </c>
      <c r="C55" s="76"/>
      <c r="D55" s="76"/>
      <c r="E55" s="77" t="s">
        <v>392</v>
      </c>
      <c r="F55" s="76" t="s">
        <v>253</v>
      </c>
      <c r="G55" s="76" t="s">
        <v>293</v>
      </c>
      <c r="H55" s="76" t="s">
        <v>293</v>
      </c>
      <c r="I55" s="76" t="s">
        <v>293</v>
      </c>
      <c r="J55" s="76" t="s">
        <v>293</v>
      </c>
      <c r="K55" s="76"/>
      <c r="L55" s="76"/>
      <c r="M55" s="76" t="s">
        <v>375</v>
      </c>
      <c r="N55" s="60"/>
      <c r="O55" s="76">
        <v>878</v>
      </c>
      <c r="P55" s="60"/>
      <c r="Q55" s="76">
        <v>350</v>
      </c>
      <c r="R55" s="60"/>
      <c r="S55" s="60"/>
      <c r="T55" s="60"/>
      <c r="U55" s="60"/>
      <c r="V55" s="60"/>
      <c r="W55" s="76">
        <v>878</v>
      </c>
      <c r="X55" s="60"/>
      <c r="Y55" s="76">
        <v>350</v>
      </c>
      <c r="Z55" s="345"/>
      <c r="AA55" s="345">
        <f t="shared" si="1"/>
        <v>0</v>
      </c>
      <c r="AB55" s="345"/>
      <c r="AC55" s="345">
        <f t="shared" si="5"/>
        <v>0</v>
      </c>
      <c r="AD55" s="345"/>
      <c r="AE55" s="345">
        <f t="shared" si="3"/>
        <v>100</v>
      </c>
      <c r="AF55" s="345"/>
      <c r="AG55" s="345">
        <f t="shared" si="7"/>
        <v>100</v>
      </c>
    </row>
    <row r="56" spans="1:34" ht="15.75">
      <c r="A56" s="72">
        <v>45</v>
      </c>
      <c r="B56" s="77" t="s">
        <v>58</v>
      </c>
      <c r="C56" s="76" t="s">
        <v>375</v>
      </c>
      <c r="D56" s="76"/>
      <c r="E56" s="77"/>
      <c r="F56" s="76"/>
      <c r="G56" s="78"/>
      <c r="H56" s="78"/>
      <c r="I56" s="78"/>
      <c r="J56" s="78"/>
      <c r="K56" s="78"/>
      <c r="L56" s="72"/>
      <c r="M56" s="78" t="s">
        <v>375</v>
      </c>
      <c r="N56" s="78">
        <v>1387</v>
      </c>
      <c r="O56" s="78">
        <v>1332</v>
      </c>
      <c r="P56" s="78">
        <v>2613</v>
      </c>
      <c r="Q56" s="78">
        <v>2617</v>
      </c>
      <c r="R56" s="78">
        <v>1</v>
      </c>
      <c r="S56" s="78">
        <v>1</v>
      </c>
      <c r="T56" s="78">
        <v>1273</v>
      </c>
      <c r="U56" s="78">
        <v>1279</v>
      </c>
      <c r="V56" s="78">
        <v>70</v>
      </c>
      <c r="W56" s="78">
        <v>70</v>
      </c>
      <c r="X56" s="78">
        <v>466</v>
      </c>
      <c r="Y56" s="78">
        <v>484</v>
      </c>
      <c r="Z56" s="345">
        <f t="shared" si="0"/>
        <v>7.2098053352559477E-2</v>
      </c>
      <c r="AA56" s="345">
        <f t="shared" si="1"/>
        <v>7.5075075075075076E-2</v>
      </c>
      <c r="AB56" s="345">
        <f t="shared" si="4"/>
        <v>48.717948717948715</v>
      </c>
      <c r="AC56" s="345">
        <f t="shared" si="5"/>
        <v>48.872755063049297</v>
      </c>
      <c r="AD56" s="345">
        <f t="shared" si="2"/>
        <v>5.0468637346791638</v>
      </c>
      <c r="AE56" s="345">
        <f t="shared" si="3"/>
        <v>5.2552552552552552</v>
      </c>
      <c r="AF56" s="345">
        <f t="shared" si="6"/>
        <v>17.833907386146191</v>
      </c>
      <c r="AG56" s="345">
        <f t="shared" si="7"/>
        <v>18.494459304547192</v>
      </c>
    </row>
    <row r="57" spans="1:34" ht="94.5">
      <c r="A57" s="72">
        <v>46</v>
      </c>
      <c r="B57" s="77" t="s">
        <v>59</v>
      </c>
      <c r="C57" s="76"/>
      <c r="D57" s="76"/>
      <c r="E57" s="77" t="s">
        <v>431</v>
      </c>
      <c r="F57" s="76" t="s">
        <v>253</v>
      </c>
      <c r="G57" s="72" t="s">
        <v>432</v>
      </c>
      <c r="H57" s="72" t="s">
        <v>432</v>
      </c>
      <c r="I57" s="76"/>
      <c r="J57" s="76"/>
      <c r="K57" s="76" t="s">
        <v>375</v>
      </c>
      <c r="L57" s="76"/>
      <c r="M57" s="76"/>
      <c r="N57" s="76">
        <v>838</v>
      </c>
      <c r="O57" s="76">
        <v>838</v>
      </c>
      <c r="P57" s="76">
        <v>2030</v>
      </c>
      <c r="Q57" s="76">
        <v>2030</v>
      </c>
      <c r="R57" s="76">
        <v>0</v>
      </c>
      <c r="S57" s="76">
        <v>0</v>
      </c>
      <c r="T57" s="76">
        <v>109</v>
      </c>
      <c r="U57" s="76">
        <v>109</v>
      </c>
      <c r="V57" s="76">
        <v>108</v>
      </c>
      <c r="W57" s="76">
        <v>108</v>
      </c>
      <c r="X57" s="76">
        <v>922</v>
      </c>
      <c r="Y57" s="76">
        <v>922</v>
      </c>
      <c r="Z57" s="345">
        <f t="shared" si="0"/>
        <v>0</v>
      </c>
      <c r="AA57" s="345">
        <f t="shared" si="1"/>
        <v>0</v>
      </c>
      <c r="AB57" s="345">
        <f t="shared" si="4"/>
        <v>5.3694581280788176</v>
      </c>
      <c r="AC57" s="345">
        <f t="shared" si="5"/>
        <v>5.3694581280788176</v>
      </c>
      <c r="AD57" s="345">
        <f t="shared" si="2"/>
        <v>12.887828162291171</v>
      </c>
      <c r="AE57" s="345">
        <f t="shared" si="3"/>
        <v>12.887828162291171</v>
      </c>
      <c r="AF57" s="345">
        <f t="shared" si="6"/>
        <v>45.418719211822662</v>
      </c>
      <c r="AG57" s="345">
        <f t="shared" si="7"/>
        <v>45.418719211822662</v>
      </c>
    </row>
    <row r="58" spans="1:34" ht="63">
      <c r="A58" s="72">
        <v>47</v>
      </c>
      <c r="B58" s="77" t="s">
        <v>60</v>
      </c>
      <c r="C58" s="76"/>
      <c r="D58" s="76"/>
      <c r="E58" s="83" t="s">
        <v>449</v>
      </c>
      <c r="F58" s="72" t="s">
        <v>253</v>
      </c>
      <c r="G58" s="89" t="s">
        <v>450</v>
      </c>
      <c r="H58" s="89" t="s">
        <v>450</v>
      </c>
      <c r="I58" s="76"/>
      <c r="J58" s="76"/>
      <c r="K58" s="76"/>
      <c r="L58" s="76"/>
      <c r="M58" s="76" t="s">
        <v>375</v>
      </c>
      <c r="N58" s="76">
        <v>1263</v>
      </c>
      <c r="O58" s="76">
        <v>1263</v>
      </c>
      <c r="P58" s="76">
        <v>685</v>
      </c>
      <c r="Q58" s="76">
        <v>685</v>
      </c>
      <c r="R58" s="76">
        <v>0</v>
      </c>
      <c r="S58" s="76">
        <v>0</v>
      </c>
      <c r="T58" s="76">
        <v>6</v>
      </c>
      <c r="U58" s="76">
        <v>6</v>
      </c>
      <c r="V58" s="76">
        <v>68</v>
      </c>
      <c r="W58" s="76">
        <v>68</v>
      </c>
      <c r="X58" s="76">
        <v>245</v>
      </c>
      <c r="Y58" s="76">
        <v>263</v>
      </c>
      <c r="Z58" s="345">
        <f t="shared" si="0"/>
        <v>0</v>
      </c>
      <c r="AA58" s="345">
        <f t="shared" si="1"/>
        <v>0</v>
      </c>
      <c r="AB58" s="345">
        <f t="shared" si="4"/>
        <v>0.87591240875912413</v>
      </c>
      <c r="AC58" s="345">
        <f t="shared" si="5"/>
        <v>0.87591240875912413</v>
      </c>
      <c r="AD58" s="345">
        <f t="shared" si="2"/>
        <v>5.3840063341250985</v>
      </c>
      <c r="AE58" s="345">
        <f t="shared" si="3"/>
        <v>5.3840063341250985</v>
      </c>
      <c r="AF58" s="345">
        <f t="shared" si="6"/>
        <v>35.766423357664237</v>
      </c>
      <c r="AG58" s="345">
        <f t="shared" si="7"/>
        <v>38.394160583941606</v>
      </c>
    </row>
    <row r="59" spans="1:34" ht="15.75">
      <c r="A59" s="54">
        <v>48</v>
      </c>
      <c r="B59" s="61" t="s">
        <v>61</v>
      </c>
      <c r="C59" s="60"/>
      <c r="D59" s="60"/>
      <c r="E59" s="61"/>
      <c r="F59" s="208"/>
      <c r="G59" s="62"/>
      <c r="H59" s="62"/>
      <c r="I59" s="62"/>
      <c r="J59" s="62"/>
      <c r="K59" s="118"/>
      <c r="L59" s="118"/>
      <c r="M59" s="62"/>
      <c r="N59" s="62"/>
      <c r="O59" s="208"/>
      <c r="P59" s="208"/>
      <c r="Q59" s="208"/>
      <c r="R59" s="208"/>
      <c r="S59" s="208"/>
      <c r="T59" s="208"/>
      <c r="U59" s="208"/>
      <c r="V59" s="208"/>
      <c r="W59" s="208"/>
      <c r="X59" s="208">
        <v>30</v>
      </c>
      <c r="Y59" s="208">
        <v>40</v>
      </c>
      <c r="Z59" s="345"/>
      <c r="AA59" s="345"/>
      <c r="AB59" s="345"/>
      <c r="AC59" s="345"/>
      <c r="AD59" s="345"/>
      <c r="AE59" s="345"/>
      <c r="AF59" s="345"/>
      <c r="AG59" s="345"/>
    </row>
    <row r="60" spans="1:34" ht="15.75">
      <c r="A60" s="72">
        <v>49</v>
      </c>
      <c r="B60" s="77" t="s">
        <v>62</v>
      </c>
      <c r="C60" s="76" t="s">
        <v>375</v>
      </c>
      <c r="D60" s="76"/>
      <c r="E60" s="77"/>
      <c r="F60" s="76"/>
      <c r="G60" s="78"/>
      <c r="H60" s="78"/>
      <c r="I60" s="78"/>
      <c r="J60" s="78"/>
      <c r="K60" s="76" t="s">
        <v>375</v>
      </c>
      <c r="L60" s="78"/>
      <c r="M60" s="78"/>
      <c r="N60" s="78">
        <v>1527</v>
      </c>
      <c r="O60" s="78">
        <v>1527</v>
      </c>
      <c r="P60" s="78">
        <v>186</v>
      </c>
      <c r="Q60" s="78">
        <v>201</v>
      </c>
      <c r="R60" s="78">
        <v>389</v>
      </c>
      <c r="S60" s="78">
        <v>389</v>
      </c>
      <c r="T60" s="78">
        <v>85</v>
      </c>
      <c r="U60" s="78">
        <v>111</v>
      </c>
      <c r="V60" s="78">
        <v>1138</v>
      </c>
      <c r="W60" s="78">
        <v>1138</v>
      </c>
      <c r="X60" s="78">
        <v>11</v>
      </c>
      <c r="Y60" s="78">
        <v>26</v>
      </c>
      <c r="Z60" s="345">
        <f t="shared" si="0"/>
        <v>25.47478716437459</v>
      </c>
      <c r="AA60" s="345">
        <f t="shared" si="1"/>
        <v>25.47478716437459</v>
      </c>
      <c r="AB60" s="345">
        <f t="shared" si="4"/>
        <v>45.698924731182792</v>
      </c>
      <c r="AC60" s="345">
        <f t="shared" si="5"/>
        <v>55.223880597014926</v>
      </c>
      <c r="AD60" s="345">
        <f t="shared" si="2"/>
        <v>74.52521283562541</v>
      </c>
      <c r="AE60" s="345">
        <f t="shared" si="3"/>
        <v>74.52521283562541</v>
      </c>
      <c r="AF60" s="345">
        <f t="shared" si="6"/>
        <v>5.913978494623656</v>
      </c>
      <c r="AG60" s="345">
        <f t="shared" si="7"/>
        <v>12.935323383084576</v>
      </c>
    </row>
    <row r="61" spans="1:34" ht="47.25">
      <c r="A61" s="72">
        <v>50</v>
      </c>
      <c r="B61" s="77" t="s">
        <v>63</v>
      </c>
      <c r="C61" s="76"/>
      <c r="D61" s="76"/>
      <c r="E61" s="77" t="s">
        <v>302</v>
      </c>
      <c r="F61" s="76" t="s">
        <v>253</v>
      </c>
      <c r="G61" s="76" t="s">
        <v>301</v>
      </c>
      <c r="H61" s="78" t="s">
        <v>301</v>
      </c>
      <c r="I61" s="62"/>
      <c r="J61" s="331">
        <v>6.3600000000000004E-2</v>
      </c>
      <c r="K61" s="78"/>
      <c r="L61" s="78"/>
      <c r="M61" s="76" t="s">
        <v>375</v>
      </c>
      <c r="N61" s="78">
        <v>4676</v>
      </c>
      <c r="O61" s="78">
        <v>4703</v>
      </c>
      <c r="P61" s="78">
        <v>1251</v>
      </c>
      <c r="Q61" s="78">
        <v>1253</v>
      </c>
      <c r="R61" s="54" t="s">
        <v>787</v>
      </c>
      <c r="S61" s="54" t="s">
        <v>787</v>
      </c>
      <c r="T61" s="78">
        <v>346</v>
      </c>
      <c r="U61" s="78">
        <v>368</v>
      </c>
      <c r="V61" s="54" t="s">
        <v>787</v>
      </c>
      <c r="W61" s="54" t="s">
        <v>787</v>
      </c>
      <c r="X61" s="78">
        <v>240</v>
      </c>
      <c r="Y61" s="78">
        <v>243</v>
      </c>
      <c r="Z61" s="345"/>
      <c r="AA61" s="345"/>
      <c r="AB61" s="345">
        <f t="shared" si="4"/>
        <v>27.657873701039172</v>
      </c>
      <c r="AC61" s="345">
        <f t="shared" si="5"/>
        <v>29.369513168395851</v>
      </c>
      <c r="AD61" s="345"/>
      <c r="AE61" s="345"/>
      <c r="AF61" s="345">
        <f t="shared" si="6"/>
        <v>19.18465227817746</v>
      </c>
      <c r="AG61" s="345">
        <f t="shared" si="7"/>
        <v>19.39345570630487</v>
      </c>
    </row>
    <row r="62" spans="1:34" ht="78.75">
      <c r="A62" s="72">
        <v>51</v>
      </c>
      <c r="B62" s="77" t="s">
        <v>64</v>
      </c>
      <c r="C62" s="76"/>
      <c r="D62" s="76"/>
      <c r="E62" s="77" t="s">
        <v>467</v>
      </c>
      <c r="F62" s="76" t="s">
        <v>253</v>
      </c>
      <c r="G62" s="76" t="s">
        <v>464</v>
      </c>
      <c r="H62" s="76" t="s">
        <v>464</v>
      </c>
      <c r="I62" s="76">
        <v>0</v>
      </c>
      <c r="J62" s="76">
        <v>10.6</v>
      </c>
      <c r="K62" s="76"/>
      <c r="L62" s="76"/>
      <c r="M62" s="76" t="s">
        <v>375</v>
      </c>
      <c r="N62" s="76">
        <v>1598</v>
      </c>
      <c r="O62" s="76">
        <v>1598</v>
      </c>
      <c r="P62" s="76">
        <v>1048</v>
      </c>
      <c r="Q62" s="76">
        <v>1048</v>
      </c>
      <c r="R62" s="76">
        <v>0</v>
      </c>
      <c r="S62" s="76">
        <v>0</v>
      </c>
      <c r="T62" s="76">
        <v>111</v>
      </c>
      <c r="U62" s="76">
        <v>111</v>
      </c>
      <c r="V62" s="76">
        <v>327</v>
      </c>
      <c r="W62" s="76">
        <v>327</v>
      </c>
      <c r="X62" s="76">
        <v>226</v>
      </c>
      <c r="Y62" s="76">
        <v>226</v>
      </c>
      <c r="Z62" s="345">
        <f t="shared" si="0"/>
        <v>0</v>
      </c>
      <c r="AA62" s="345">
        <f t="shared" si="1"/>
        <v>0</v>
      </c>
      <c r="AB62" s="345">
        <f t="shared" si="4"/>
        <v>10.591603053435113</v>
      </c>
      <c r="AC62" s="345">
        <f t="shared" si="5"/>
        <v>10.591603053435113</v>
      </c>
      <c r="AD62" s="345">
        <f t="shared" si="2"/>
        <v>20.463078848560702</v>
      </c>
      <c r="AE62" s="345">
        <f t="shared" si="3"/>
        <v>20.463078848560702</v>
      </c>
      <c r="AF62" s="345">
        <f t="shared" si="6"/>
        <v>21.564885496183205</v>
      </c>
      <c r="AG62" s="345">
        <f t="shared" si="7"/>
        <v>21.564885496183205</v>
      </c>
    </row>
    <row r="63" spans="1:34" ht="78.75">
      <c r="A63" s="72">
        <v>52</v>
      </c>
      <c r="B63" s="77" t="s">
        <v>65</v>
      </c>
      <c r="C63" s="76"/>
      <c r="D63" s="76"/>
      <c r="E63" s="77" t="s">
        <v>1353</v>
      </c>
      <c r="F63" s="76" t="s">
        <v>253</v>
      </c>
      <c r="G63" s="76">
        <v>20</v>
      </c>
      <c r="H63" s="76">
        <v>20</v>
      </c>
      <c r="I63" s="76">
        <v>20</v>
      </c>
      <c r="J63" s="76">
        <v>20</v>
      </c>
      <c r="K63" s="76"/>
      <c r="L63" s="76"/>
      <c r="M63" s="76" t="s">
        <v>375</v>
      </c>
      <c r="N63" s="76">
        <v>50</v>
      </c>
      <c r="O63" s="76">
        <v>50</v>
      </c>
      <c r="P63" s="76">
        <v>132</v>
      </c>
      <c r="Q63" s="76">
        <v>132</v>
      </c>
      <c r="R63" s="76">
        <v>10</v>
      </c>
      <c r="S63" s="76">
        <v>10</v>
      </c>
      <c r="T63" s="76">
        <v>26</v>
      </c>
      <c r="U63" s="76">
        <v>26</v>
      </c>
      <c r="V63" s="76">
        <v>29</v>
      </c>
      <c r="W63" s="76">
        <v>29</v>
      </c>
      <c r="X63" s="76">
        <v>53</v>
      </c>
      <c r="Y63" s="76">
        <v>53</v>
      </c>
      <c r="Z63" s="345">
        <f t="shared" si="0"/>
        <v>20</v>
      </c>
      <c r="AA63" s="345">
        <f t="shared" si="1"/>
        <v>20</v>
      </c>
      <c r="AB63" s="345">
        <f t="shared" si="4"/>
        <v>19.696969696969695</v>
      </c>
      <c r="AC63" s="345">
        <f t="shared" si="5"/>
        <v>19.696969696969695</v>
      </c>
      <c r="AD63" s="345">
        <f t="shared" si="2"/>
        <v>57.999999999999993</v>
      </c>
      <c r="AE63" s="345">
        <f t="shared" si="3"/>
        <v>57.999999999999993</v>
      </c>
      <c r="AF63" s="345">
        <f t="shared" si="6"/>
        <v>40.151515151515149</v>
      </c>
      <c r="AG63" s="345">
        <f t="shared" si="7"/>
        <v>40.151515151515149</v>
      </c>
    </row>
    <row r="64" spans="1:34" ht="15.75">
      <c r="A64" s="72">
        <v>53</v>
      </c>
      <c r="B64" s="77" t="s">
        <v>66</v>
      </c>
      <c r="C64" s="530" t="s">
        <v>375</v>
      </c>
      <c r="D64" s="530"/>
      <c r="E64" s="77"/>
      <c r="F64" s="530"/>
      <c r="G64" s="78"/>
      <c r="H64" s="78"/>
      <c r="I64" s="78"/>
      <c r="J64" s="78"/>
      <c r="K64" s="78"/>
      <c r="L64" s="78"/>
      <c r="M64" s="78" t="s">
        <v>375</v>
      </c>
      <c r="N64" s="78">
        <v>4941</v>
      </c>
      <c r="O64" s="78">
        <v>4769</v>
      </c>
      <c r="P64" s="78">
        <v>2371</v>
      </c>
      <c r="Q64" s="78">
        <v>2511</v>
      </c>
      <c r="R64" s="78">
        <v>1419</v>
      </c>
      <c r="S64" s="78">
        <v>1437</v>
      </c>
      <c r="T64" s="78">
        <v>1066</v>
      </c>
      <c r="U64" s="78">
        <v>1174</v>
      </c>
      <c r="V64" s="78">
        <v>2717</v>
      </c>
      <c r="W64" s="78">
        <v>2724</v>
      </c>
      <c r="X64" s="78">
        <v>1038</v>
      </c>
      <c r="Y64" s="78">
        <v>1237</v>
      </c>
      <c r="Z64" s="345">
        <f t="shared" si="0"/>
        <v>28.718882817243475</v>
      </c>
      <c r="AA64" s="345">
        <f t="shared" si="1"/>
        <v>30.132103166282239</v>
      </c>
      <c r="AB64" s="345">
        <f t="shared" si="4"/>
        <v>44.959932517924926</v>
      </c>
      <c r="AC64" s="345">
        <f t="shared" si="5"/>
        <v>46.754281162883316</v>
      </c>
      <c r="AD64" s="345">
        <f t="shared" si="2"/>
        <v>54.988868650070835</v>
      </c>
      <c r="AE64" s="345">
        <f t="shared" si="3"/>
        <v>57.11889284965401</v>
      </c>
      <c r="AF64" s="345">
        <f t="shared" si="6"/>
        <v>43.778996204133271</v>
      </c>
      <c r="AG64" s="345">
        <f t="shared" si="7"/>
        <v>49.263241736360015</v>
      </c>
      <c r="AH64" s="537"/>
    </row>
    <row r="65" spans="1:33" ht="78.75">
      <c r="A65" s="72">
        <v>54</v>
      </c>
      <c r="B65" s="77" t="s">
        <v>67</v>
      </c>
      <c r="C65" s="76"/>
      <c r="D65" s="76"/>
      <c r="E65" s="77" t="s">
        <v>789</v>
      </c>
      <c r="F65" s="76" t="s">
        <v>253</v>
      </c>
      <c r="G65" s="78">
        <v>30</v>
      </c>
      <c r="H65" s="78">
        <v>30</v>
      </c>
      <c r="I65" s="78">
        <v>100</v>
      </c>
      <c r="J65" s="78">
        <v>41.41</v>
      </c>
      <c r="K65" s="78"/>
      <c r="L65" s="78"/>
      <c r="M65" s="72" t="s">
        <v>375</v>
      </c>
      <c r="N65" s="78">
        <v>320</v>
      </c>
      <c r="O65" s="78">
        <v>323</v>
      </c>
      <c r="P65" s="78">
        <v>598</v>
      </c>
      <c r="Q65" s="78">
        <v>599</v>
      </c>
      <c r="R65" s="78">
        <v>320</v>
      </c>
      <c r="S65" s="78">
        <v>323</v>
      </c>
      <c r="T65" s="78">
        <v>243</v>
      </c>
      <c r="U65" s="78">
        <v>248</v>
      </c>
      <c r="V65" s="78">
        <v>0</v>
      </c>
      <c r="W65" s="78">
        <v>0</v>
      </c>
      <c r="X65" s="78">
        <v>355</v>
      </c>
      <c r="Y65" s="78">
        <v>351</v>
      </c>
      <c r="Z65" s="345">
        <f t="shared" si="0"/>
        <v>100</v>
      </c>
      <c r="AA65" s="345">
        <f t="shared" si="1"/>
        <v>100</v>
      </c>
      <c r="AB65" s="345">
        <f t="shared" si="4"/>
        <v>40.635451505016725</v>
      </c>
      <c r="AC65" s="345">
        <f t="shared" si="5"/>
        <v>41.402337228714522</v>
      </c>
      <c r="AD65" s="345">
        <f t="shared" si="2"/>
        <v>0</v>
      </c>
      <c r="AE65" s="345">
        <f t="shared" si="3"/>
        <v>0</v>
      </c>
      <c r="AF65" s="345">
        <f t="shared" si="6"/>
        <v>59.364548494983282</v>
      </c>
      <c r="AG65" s="345">
        <f t="shared" si="7"/>
        <v>58.597662771285478</v>
      </c>
    </row>
    <row r="66" spans="1:33" ht="78.75">
      <c r="A66" s="72">
        <v>55</v>
      </c>
      <c r="B66" s="77" t="s">
        <v>68</v>
      </c>
      <c r="C66" s="76"/>
      <c r="D66" s="76"/>
      <c r="E66" s="77" t="s">
        <v>733</v>
      </c>
      <c r="F66" s="76" t="s">
        <v>253</v>
      </c>
      <c r="G66" s="72" t="s">
        <v>764</v>
      </c>
      <c r="H66" s="72" t="s">
        <v>764</v>
      </c>
      <c r="I66" s="383">
        <v>79.400000000000006</v>
      </c>
      <c r="J66" s="383">
        <v>84.6</v>
      </c>
      <c r="K66" s="382"/>
      <c r="L66" s="62"/>
      <c r="M66" s="62"/>
      <c r="N66" s="76">
        <v>4331</v>
      </c>
      <c r="O66" s="72">
        <v>4369</v>
      </c>
      <c r="P66" s="76">
        <v>899</v>
      </c>
      <c r="Q66" s="76">
        <v>899</v>
      </c>
      <c r="R66" s="76">
        <v>3431</v>
      </c>
      <c r="S66" s="72">
        <v>3469</v>
      </c>
      <c r="T66" s="60" t="s">
        <v>609</v>
      </c>
      <c r="U66" s="76">
        <v>312</v>
      </c>
      <c r="V66" s="76">
        <v>0</v>
      </c>
      <c r="W66" s="76">
        <v>0</v>
      </c>
      <c r="X66" s="60" t="s">
        <v>609</v>
      </c>
      <c r="Y66" s="76">
        <v>449</v>
      </c>
      <c r="Z66" s="345">
        <f t="shared" si="0"/>
        <v>79.21957977372432</v>
      </c>
      <c r="AA66" s="345">
        <f t="shared" si="1"/>
        <v>79.400320439459833</v>
      </c>
      <c r="AB66" s="345"/>
      <c r="AC66" s="345">
        <f t="shared" si="5"/>
        <v>34.705228031145715</v>
      </c>
      <c r="AD66" s="345">
        <f t="shared" si="2"/>
        <v>0</v>
      </c>
      <c r="AE66" s="345">
        <f t="shared" si="3"/>
        <v>0</v>
      </c>
      <c r="AF66" s="345"/>
      <c r="AG66" s="345">
        <f t="shared" si="7"/>
        <v>49.944382647385979</v>
      </c>
    </row>
    <row r="67" spans="1:33" ht="15.75">
      <c r="A67" s="72">
        <v>56</v>
      </c>
      <c r="B67" s="77" t="s">
        <v>69</v>
      </c>
      <c r="C67" s="72"/>
      <c r="D67" s="76" t="s">
        <v>375</v>
      </c>
      <c r="E67" s="83"/>
      <c r="F67" s="72"/>
      <c r="G67" s="72"/>
      <c r="H67" s="72"/>
      <c r="I67" s="72"/>
      <c r="J67" s="72"/>
      <c r="K67" s="72"/>
      <c r="L67" s="72"/>
      <c r="M67" s="78" t="s">
        <v>375</v>
      </c>
      <c r="N67" s="78">
        <v>1868</v>
      </c>
      <c r="O67" s="72">
        <v>1868</v>
      </c>
      <c r="P67" s="78">
        <v>755</v>
      </c>
      <c r="Q67" s="72">
        <v>755</v>
      </c>
      <c r="R67" s="78">
        <v>0</v>
      </c>
      <c r="S67" s="72">
        <v>0</v>
      </c>
      <c r="T67" s="78">
        <v>117</v>
      </c>
      <c r="U67" s="72">
        <v>117</v>
      </c>
      <c r="V67" s="78">
        <v>401</v>
      </c>
      <c r="W67" s="72">
        <v>401</v>
      </c>
      <c r="X67" s="78">
        <v>439</v>
      </c>
      <c r="Y67" s="72">
        <v>439</v>
      </c>
      <c r="Z67" s="345">
        <f t="shared" si="0"/>
        <v>0</v>
      </c>
      <c r="AA67" s="345">
        <f t="shared" si="1"/>
        <v>0</v>
      </c>
      <c r="AB67" s="345">
        <f t="shared" si="4"/>
        <v>15.496688741721854</v>
      </c>
      <c r="AC67" s="345">
        <f t="shared" si="5"/>
        <v>15.496688741721854</v>
      </c>
      <c r="AD67" s="345">
        <f t="shared" si="2"/>
        <v>21.466809421841543</v>
      </c>
      <c r="AE67" s="345">
        <f t="shared" si="3"/>
        <v>21.466809421841543</v>
      </c>
      <c r="AF67" s="345">
        <f t="shared" si="6"/>
        <v>58.145695364238414</v>
      </c>
      <c r="AG67" s="345">
        <f t="shared" si="7"/>
        <v>58.145695364238414</v>
      </c>
    </row>
    <row r="68" spans="1:33" ht="78.75">
      <c r="A68" s="83">
        <v>57</v>
      </c>
      <c r="B68" s="77" t="s">
        <v>70</v>
      </c>
      <c r="C68" s="76"/>
      <c r="D68" s="76"/>
      <c r="E68" s="354" t="s">
        <v>861</v>
      </c>
      <c r="F68" s="367" t="s">
        <v>253</v>
      </c>
      <c r="G68" s="231" t="s">
        <v>574</v>
      </c>
      <c r="H68" s="231" t="s">
        <v>574</v>
      </c>
      <c r="I68" s="418">
        <v>0.08</v>
      </c>
      <c r="J68" s="402">
        <v>0.19</v>
      </c>
      <c r="K68" s="78"/>
      <c r="L68" s="72"/>
      <c r="M68" s="72" t="s">
        <v>375</v>
      </c>
      <c r="N68" s="78">
        <v>890</v>
      </c>
      <c r="O68" s="72">
        <v>890</v>
      </c>
      <c r="P68" s="78">
        <v>2564</v>
      </c>
      <c r="Q68" s="72">
        <v>2635</v>
      </c>
      <c r="R68" s="78">
        <v>40</v>
      </c>
      <c r="S68" s="72">
        <v>70</v>
      </c>
      <c r="T68" s="78">
        <v>211</v>
      </c>
      <c r="U68" s="72">
        <v>506</v>
      </c>
      <c r="V68" s="78">
        <v>40</v>
      </c>
      <c r="W68" s="78">
        <v>70</v>
      </c>
      <c r="X68" s="78">
        <v>211</v>
      </c>
      <c r="Y68" s="78">
        <v>506</v>
      </c>
      <c r="Z68" s="345">
        <f t="shared" si="0"/>
        <v>4.4943820224719104</v>
      </c>
      <c r="AA68" s="345">
        <f t="shared" si="1"/>
        <v>7.8651685393258424</v>
      </c>
      <c r="AB68" s="345">
        <f t="shared" si="4"/>
        <v>8.2293291731669278</v>
      </c>
      <c r="AC68" s="345">
        <f t="shared" si="5"/>
        <v>19.20303605313093</v>
      </c>
      <c r="AD68" s="345">
        <f t="shared" si="2"/>
        <v>4.4943820224719104</v>
      </c>
      <c r="AE68" s="345">
        <f t="shared" si="3"/>
        <v>7.8651685393258424</v>
      </c>
      <c r="AF68" s="345">
        <f t="shared" si="6"/>
        <v>8.2293291731669278</v>
      </c>
      <c r="AG68" s="345">
        <f t="shared" si="7"/>
        <v>19.20303605313093</v>
      </c>
    </row>
    <row r="69" spans="1:33" ht="126">
      <c r="A69" s="83">
        <v>58</v>
      </c>
      <c r="B69" s="77" t="s">
        <v>71</v>
      </c>
      <c r="C69" s="76"/>
      <c r="D69" s="76"/>
      <c r="E69" s="77" t="s">
        <v>483</v>
      </c>
      <c r="F69" s="76" t="s">
        <v>253</v>
      </c>
      <c r="G69" s="76" t="s">
        <v>484</v>
      </c>
      <c r="H69" s="76" t="s">
        <v>485</v>
      </c>
      <c r="I69" s="76">
        <v>0.37</v>
      </c>
      <c r="J69" s="76">
        <v>27.49</v>
      </c>
      <c r="K69" s="76"/>
      <c r="L69" s="76"/>
      <c r="M69" s="76" t="s">
        <v>375</v>
      </c>
      <c r="N69" s="76">
        <v>272</v>
      </c>
      <c r="O69" s="76">
        <v>273</v>
      </c>
      <c r="P69" s="76">
        <v>2472</v>
      </c>
      <c r="Q69" s="76">
        <v>2477</v>
      </c>
      <c r="R69" s="76">
        <v>0</v>
      </c>
      <c r="S69" s="76">
        <v>1</v>
      </c>
      <c r="T69" s="76">
        <v>572</v>
      </c>
      <c r="U69" s="76">
        <v>681</v>
      </c>
      <c r="V69" s="76">
        <v>0</v>
      </c>
      <c r="W69" s="76">
        <v>0</v>
      </c>
      <c r="X69" s="76">
        <v>142</v>
      </c>
      <c r="Y69" s="76">
        <v>150</v>
      </c>
      <c r="Z69" s="345">
        <f t="shared" si="0"/>
        <v>0</v>
      </c>
      <c r="AA69" s="345">
        <f t="shared" si="1"/>
        <v>0.36630036630036628</v>
      </c>
      <c r="AB69" s="345">
        <f t="shared" si="4"/>
        <v>23.139158576051781</v>
      </c>
      <c r="AC69" s="345">
        <f t="shared" si="5"/>
        <v>27.492935002018569</v>
      </c>
      <c r="AD69" s="345">
        <f t="shared" si="2"/>
        <v>0</v>
      </c>
      <c r="AE69" s="345">
        <f t="shared" si="3"/>
        <v>0</v>
      </c>
      <c r="AF69" s="345">
        <f t="shared" si="6"/>
        <v>5.7443365695792874</v>
      </c>
      <c r="AG69" s="345">
        <f t="shared" si="7"/>
        <v>6.0557125555106985</v>
      </c>
    </row>
    <row r="70" spans="1:33" ht="15.75">
      <c r="A70" s="54">
        <v>59</v>
      </c>
      <c r="B70" s="61" t="s">
        <v>72</v>
      </c>
      <c r="C70" s="60"/>
      <c r="D70" s="60"/>
      <c r="E70" s="61"/>
      <c r="F70" s="60"/>
      <c r="G70" s="60"/>
      <c r="H70" s="60"/>
      <c r="I70" s="60"/>
      <c r="J70" s="60"/>
      <c r="K70" s="60"/>
      <c r="L70" s="60"/>
      <c r="M70" s="60"/>
      <c r="N70" s="60"/>
      <c r="O70" s="60"/>
      <c r="P70" s="60"/>
      <c r="Q70" s="60"/>
      <c r="R70" s="60"/>
      <c r="S70" s="60"/>
      <c r="T70" s="60"/>
      <c r="U70" s="60"/>
      <c r="V70" s="60"/>
      <c r="W70" s="60"/>
      <c r="X70" s="60"/>
      <c r="Y70" s="60"/>
      <c r="Z70" s="345"/>
      <c r="AA70" s="345"/>
      <c r="AB70" s="345"/>
      <c r="AC70" s="345"/>
      <c r="AD70" s="345"/>
      <c r="AE70" s="345"/>
      <c r="AF70" s="345"/>
      <c r="AG70" s="345"/>
    </row>
    <row r="71" spans="1:33" ht="15.75">
      <c r="A71" s="72">
        <v>60</v>
      </c>
      <c r="B71" s="77" t="s">
        <v>73</v>
      </c>
      <c r="C71" s="76"/>
      <c r="D71" s="76" t="s">
        <v>375</v>
      </c>
      <c r="E71" s="77"/>
      <c r="F71" s="76"/>
      <c r="G71" s="76"/>
      <c r="H71" s="76"/>
      <c r="I71" s="76"/>
      <c r="J71" s="76"/>
      <c r="K71" s="76"/>
      <c r="L71" s="76"/>
      <c r="M71" s="76" t="s">
        <v>375</v>
      </c>
      <c r="N71" s="76">
        <v>756</v>
      </c>
      <c r="O71" s="76">
        <v>770</v>
      </c>
      <c r="P71" s="76">
        <v>72</v>
      </c>
      <c r="Q71" s="76">
        <v>72</v>
      </c>
      <c r="R71" s="76">
        <v>0</v>
      </c>
      <c r="S71" s="76">
        <v>77</v>
      </c>
      <c r="T71" s="76">
        <v>44</v>
      </c>
      <c r="U71" s="76">
        <v>44</v>
      </c>
      <c r="V71" s="76">
        <v>756</v>
      </c>
      <c r="W71" s="76">
        <v>693</v>
      </c>
      <c r="X71" s="76">
        <v>28</v>
      </c>
      <c r="Y71" s="76">
        <v>28</v>
      </c>
      <c r="Z71" s="345">
        <f t="shared" si="0"/>
        <v>0</v>
      </c>
      <c r="AA71" s="345">
        <f t="shared" si="1"/>
        <v>10</v>
      </c>
      <c r="AB71" s="345">
        <f t="shared" si="4"/>
        <v>61.111111111111114</v>
      </c>
      <c r="AC71" s="345">
        <f t="shared" si="5"/>
        <v>61.111111111111114</v>
      </c>
      <c r="AD71" s="345">
        <f t="shared" si="2"/>
        <v>100</v>
      </c>
      <c r="AE71" s="345">
        <f t="shared" si="3"/>
        <v>90</v>
      </c>
      <c r="AF71" s="345">
        <f t="shared" si="6"/>
        <v>38.888888888888893</v>
      </c>
      <c r="AG71" s="345">
        <f t="shared" si="7"/>
        <v>38.888888888888893</v>
      </c>
    </row>
    <row r="72" spans="1:33" ht="78.75">
      <c r="A72" s="83">
        <v>61</v>
      </c>
      <c r="B72" s="77" t="s">
        <v>74</v>
      </c>
      <c r="C72" s="76"/>
      <c r="D72" s="76"/>
      <c r="E72" s="77" t="s">
        <v>876</v>
      </c>
      <c r="F72" s="76" t="s">
        <v>253</v>
      </c>
      <c r="G72" s="76" t="s">
        <v>873</v>
      </c>
      <c r="H72" s="76" t="s">
        <v>873</v>
      </c>
      <c r="I72" s="54"/>
      <c r="J72" s="76">
        <v>53</v>
      </c>
      <c r="K72" s="76"/>
      <c r="L72" s="76"/>
      <c r="M72" s="76" t="s">
        <v>375</v>
      </c>
      <c r="N72" s="60" t="s">
        <v>525</v>
      </c>
      <c r="O72" s="76">
        <v>185</v>
      </c>
      <c r="P72" s="60" t="s">
        <v>525</v>
      </c>
      <c r="Q72" s="76">
        <v>185</v>
      </c>
      <c r="R72" s="60" t="s">
        <v>525</v>
      </c>
      <c r="S72" s="76">
        <v>98</v>
      </c>
      <c r="T72" s="60" t="s">
        <v>525</v>
      </c>
      <c r="U72" s="76">
        <v>98</v>
      </c>
      <c r="V72" s="60"/>
      <c r="W72" s="60"/>
      <c r="X72" s="60"/>
      <c r="Y72" s="60"/>
      <c r="Z72" s="345"/>
      <c r="AA72" s="345">
        <f t="shared" si="1"/>
        <v>52.972972972972975</v>
      </c>
      <c r="AB72" s="345"/>
      <c r="AC72" s="345">
        <f t="shared" si="5"/>
        <v>52.972972972972975</v>
      </c>
      <c r="AD72" s="345"/>
      <c r="AE72" s="345">
        <f t="shared" si="3"/>
        <v>0</v>
      </c>
      <c r="AF72" s="345"/>
      <c r="AG72" s="345">
        <f t="shared" si="7"/>
        <v>0</v>
      </c>
    </row>
    <row r="73" spans="1:33" ht="15.75">
      <c r="A73" s="72">
        <v>62</v>
      </c>
      <c r="B73" s="77" t="s">
        <v>75</v>
      </c>
      <c r="C73" s="76" t="s">
        <v>375</v>
      </c>
      <c r="D73" s="76"/>
      <c r="E73" s="77"/>
      <c r="F73" s="76"/>
      <c r="G73" s="76"/>
      <c r="H73" s="76"/>
      <c r="I73" s="76"/>
      <c r="J73" s="76"/>
      <c r="K73" s="76"/>
      <c r="L73" s="76"/>
      <c r="M73" s="76" t="s">
        <v>375</v>
      </c>
      <c r="N73" s="76">
        <v>271</v>
      </c>
      <c r="O73" s="76">
        <v>208</v>
      </c>
      <c r="P73" s="76">
        <v>11</v>
      </c>
      <c r="Q73" s="76">
        <v>7</v>
      </c>
      <c r="R73" s="76">
        <v>271</v>
      </c>
      <c r="S73" s="76">
        <v>208</v>
      </c>
      <c r="T73" s="76">
        <v>11</v>
      </c>
      <c r="U73" s="76">
        <v>7</v>
      </c>
      <c r="V73" s="76">
        <v>0</v>
      </c>
      <c r="W73" s="76">
        <v>0</v>
      </c>
      <c r="X73" s="76">
        <v>0</v>
      </c>
      <c r="Y73" s="76">
        <v>0</v>
      </c>
      <c r="Z73" s="345">
        <f t="shared" si="0"/>
        <v>100</v>
      </c>
      <c r="AA73" s="345">
        <f t="shared" si="1"/>
        <v>100</v>
      </c>
      <c r="AB73" s="345">
        <f t="shared" si="4"/>
        <v>100</v>
      </c>
      <c r="AC73" s="345">
        <f t="shared" si="5"/>
        <v>100</v>
      </c>
      <c r="AD73" s="345">
        <f t="shared" si="2"/>
        <v>0</v>
      </c>
      <c r="AE73" s="345">
        <f t="shared" si="3"/>
        <v>0</v>
      </c>
      <c r="AF73" s="345">
        <f t="shared" si="6"/>
        <v>0</v>
      </c>
      <c r="AG73" s="345">
        <f t="shared" si="7"/>
        <v>0</v>
      </c>
    </row>
    <row r="74" spans="1:33" ht="15.75">
      <c r="A74" s="83">
        <v>63</v>
      </c>
      <c r="B74" s="77" t="s">
        <v>76</v>
      </c>
      <c r="C74" s="76" t="s">
        <v>375</v>
      </c>
      <c r="D74" s="76"/>
      <c r="E74" s="77"/>
      <c r="F74" s="76"/>
      <c r="G74" s="76"/>
      <c r="H74" s="76"/>
      <c r="I74" s="76"/>
      <c r="J74" s="76"/>
      <c r="K74" s="76"/>
      <c r="L74" s="76"/>
      <c r="M74" s="76" t="s">
        <v>375</v>
      </c>
      <c r="N74" s="60"/>
      <c r="O74" s="76">
        <v>1509</v>
      </c>
      <c r="P74" s="60"/>
      <c r="Q74" s="60"/>
      <c r="R74" s="60"/>
      <c r="S74" s="76">
        <v>226</v>
      </c>
      <c r="T74" s="60"/>
      <c r="U74" s="60"/>
      <c r="V74" s="60"/>
      <c r="W74" s="60"/>
      <c r="X74" s="60"/>
      <c r="Y74" s="60"/>
      <c r="Z74" s="345"/>
      <c r="AA74" s="345">
        <f t="shared" si="1"/>
        <v>14.976805831676607</v>
      </c>
      <c r="AB74" s="345"/>
      <c r="AC74" s="345"/>
      <c r="AD74" s="345"/>
      <c r="AE74" s="345">
        <f t="shared" si="3"/>
        <v>0</v>
      </c>
      <c r="AF74" s="345"/>
      <c r="AG74" s="345"/>
    </row>
    <row r="75" spans="1:33" ht="78.75">
      <c r="A75" s="83">
        <v>64</v>
      </c>
      <c r="B75" s="77" t="s">
        <v>77</v>
      </c>
      <c r="C75" s="72"/>
      <c r="D75" s="72"/>
      <c r="E75" s="83" t="s">
        <v>886</v>
      </c>
      <c r="F75" s="60"/>
      <c r="G75" s="60"/>
      <c r="H75" s="60"/>
      <c r="I75" s="60"/>
      <c r="J75" s="60"/>
      <c r="K75" s="60"/>
      <c r="L75" s="60"/>
      <c r="M75" s="54"/>
      <c r="N75" s="72">
        <v>1451</v>
      </c>
      <c r="O75" s="76">
        <v>1571</v>
      </c>
      <c r="P75" s="76">
        <v>739</v>
      </c>
      <c r="Q75" s="72">
        <v>739</v>
      </c>
      <c r="R75" s="72">
        <v>0</v>
      </c>
      <c r="S75" s="76">
        <v>0</v>
      </c>
      <c r="T75" s="76">
        <v>355</v>
      </c>
      <c r="U75" s="72">
        <v>355</v>
      </c>
      <c r="V75" s="72">
        <v>0</v>
      </c>
      <c r="W75" s="72">
        <v>0</v>
      </c>
      <c r="X75" s="72">
        <v>199</v>
      </c>
      <c r="Y75" s="72">
        <v>199</v>
      </c>
      <c r="Z75" s="345">
        <f t="shared" si="0"/>
        <v>0</v>
      </c>
      <c r="AA75" s="345">
        <f t="shared" si="1"/>
        <v>0</v>
      </c>
      <c r="AB75" s="345">
        <f t="shared" si="4"/>
        <v>48.037889039242224</v>
      </c>
      <c r="AC75" s="345">
        <f t="shared" si="5"/>
        <v>48.037889039242224</v>
      </c>
      <c r="AD75" s="345">
        <f t="shared" si="2"/>
        <v>0</v>
      </c>
      <c r="AE75" s="345">
        <f t="shared" si="3"/>
        <v>0</v>
      </c>
      <c r="AF75" s="345">
        <f t="shared" si="6"/>
        <v>26.928281461434374</v>
      </c>
      <c r="AG75" s="345">
        <f t="shared" si="7"/>
        <v>26.928281461434374</v>
      </c>
    </row>
    <row r="76" spans="1:33" ht="15.75">
      <c r="A76" s="299">
        <v>65</v>
      </c>
      <c r="B76" s="57" t="s">
        <v>78</v>
      </c>
      <c r="C76" s="33"/>
      <c r="D76" s="33"/>
      <c r="E76" s="57"/>
      <c r="F76" s="33"/>
      <c r="G76" s="416"/>
      <c r="H76" s="416"/>
      <c r="I76" s="416"/>
      <c r="J76" s="416"/>
      <c r="K76" s="416"/>
      <c r="L76" s="416"/>
      <c r="M76" s="38"/>
      <c r="N76" s="38"/>
      <c r="O76" s="38"/>
      <c r="P76" s="38"/>
      <c r="Q76" s="38"/>
      <c r="R76" s="38"/>
      <c r="S76" s="38"/>
      <c r="T76" s="38"/>
      <c r="U76" s="38"/>
      <c r="V76" s="38"/>
      <c r="W76" s="38"/>
      <c r="X76" s="38"/>
      <c r="Y76" s="38"/>
      <c r="Z76" s="345"/>
      <c r="AA76" s="345"/>
      <c r="AB76" s="345"/>
      <c r="AC76" s="345"/>
      <c r="AD76" s="345"/>
      <c r="AE76" s="345"/>
      <c r="AF76" s="345"/>
      <c r="AG76" s="345"/>
    </row>
    <row r="77" spans="1:33" ht="78.75">
      <c r="A77" s="83">
        <v>66</v>
      </c>
      <c r="B77" s="77" t="s">
        <v>79</v>
      </c>
      <c r="C77" s="305" t="s">
        <v>375</v>
      </c>
      <c r="D77" s="60"/>
      <c r="E77" s="61" t="s">
        <v>733</v>
      </c>
      <c r="F77" s="60"/>
      <c r="G77" s="60"/>
      <c r="H77" s="60"/>
      <c r="I77" s="60"/>
      <c r="J77" s="60"/>
      <c r="K77" s="60"/>
      <c r="L77" s="60"/>
      <c r="M77" s="204"/>
      <c r="N77" s="204"/>
      <c r="O77" s="76">
        <v>0</v>
      </c>
      <c r="P77" s="60"/>
      <c r="Q77" s="76">
        <v>14572</v>
      </c>
      <c r="R77" s="60"/>
      <c r="S77" s="76">
        <v>0</v>
      </c>
      <c r="T77" s="60"/>
      <c r="U77" s="76">
        <v>13050</v>
      </c>
      <c r="V77" s="60"/>
      <c r="W77" s="76">
        <v>0</v>
      </c>
      <c r="X77" s="60"/>
      <c r="Y77" s="76">
        <v>1522</v>
      </c>
      <c r="Z77" s="345"/>
      <c r="AA77" s="345"/>
      <c r="AB77" s="345"/>
      <c r="AC77" s="345">
        <f t="shared" ref="AC77:AC96" si="8">U77/Q77*100</f>
        <v>89.555311556409549</v>
      </c>
      <c r="AD77" s="345"/>
      <c r="AE77" s="345"/>
      <c r="AF77" s="345"/>
      <c r="AG77" s="345">
        <f t="shared" ref="AG77:AG96" si="9">Y77/Q77*100</f>
        <v>10.444688443590447</v>
      </c>
    </row>
    <row r="78" spans="1:33" ht="63">
      <c r="A78" s="83">
        <v>67</v>
      </c>
      <c r="B78" s="77" t="s">
        <v>80</v>
      </c>
      <c r="C78" s="76"/>
      <c r="D78" s="76"/>
      <c r="E78" s="77" t="s">
        <v>449</v>
      </c>
      <c r="F78" s="76" t="s">
        <v>253</v>
      </c>
      <c r="G78" s="76">
        <v>0</v>
      </c>
      <c r="H78" s="60"/>
      <c r="I78" s="76">
        <v>0</v>
      </c>
      <c r="J78" s="76">
        <v>16.47</v>
      </c>
      <c r="K78" s="76" t="s">
        <v>375</v>
      </c>
      <c r="L78" s="76"/>
      <c r="M78" s="76"/>
      <c r="N78" s="76">
        <v>331</v>
      </c>
      <c r="O78" s="76">
        <v>331</v>
      </c>
      <c r="P78" s="76">
        <v>1093</v>
      </c>
      <c r="Q78" s="76">
        <v>1099</v>
      </c>
      <c r="R78" s="76">
        <v>0</v>
      </c>
      <c r="S78" s="76">
        <v>0</v>
      </c>
      <c r="T78" s="76">
        <v>175</v>
      </c>
      <c r="U78" s="76">
        <v>181</v>
      </c>
      <c r="V78" s="76">
        <v>107</v>
      </c>
      <c r="W78" s="76">
        <v>107</v>
      </c>
      <c r="X78" s="76">
        <v>168</v>
      </c>
      <c r="Y78" s="76">
        <v>170</v>
      </c>
      <c r="Z78" s="345">
        <f t="shared" ref="Z78:Z94" si="10">R78/N78*100</f>
        <v>0</v>
      </c>
      <c r="AA78" s="345">
        <f t="shared" ref="AA78:AA94" si="11">S78/O78*100</f>
        <v>0</v>
      </c>
      <c r="AB78" s="345">
        <f t="shared" ref="AB78:AB96" si="12">T78/P78*100</f>
        <v>16.010978956999086</v>
      </c>
      <c r="AC78" s="345">
        <f t="shared" si="8"/>
        <v>16.469517743403095</v>
      </c>
      <c r="AD78" s="345">
        <f t="shared" ref="AD78:AD94" si="13">V78/N78*100</f>
        <v>32.326283987915403</v>
      </c>
      <c r="AE78" s="345">
        <f t="shared" ref="AE78:AE94" si="14">W78/O78*100</f>
        <v>32.326283987915403</v>
      </c>
      <c r="AF78" s="345">
        <f t="shared" ref="AF78:AF96" si="15">X78/P78*100</f>
        <v>15.370539798719122</v>
      </c>
      <c r="AG78" s="345">
        <f t="shared" si="9"/>
        <v>15.468607825295724</v>
      </c>
    </row>
    <row r="79" spans="1:33" ht="15.75">
      <c r="A79" s="77">
        <v>68</v>
      </c>
      <c r="B79" s="77" t="s">
        <v>81</v>
      </c>
      <c r="C79" s="76" t="s">
        <v>375</v>
      </c>
      <c r="D79" s="76"/>
      <c r="E79" s="77"/>
      <c r="F79" s="76"/>
      <c r="G79" s="76"/>
      <c r="H79" s="76"/>
      <c r="I79" s="76"/>
      <c r="J79" s="76"/>
      <c r="K79" s="76"/>
      <c r="L79" s="76"/>
      <c r="M79" s="76" t="s">
        <v>375</v>
      </c>
      <c r="N79" s="76">
        <v>2496</v>
      </c>
      <c r="O79" s="76">
        <v>2501</v>
      </c>
      <c r="P79" s="76">
        <v>3759</v>
      </c>
      <c r="Q79" s="76">
        <v>3803</v>
      </c>
      <c r="R79" s="76">
        <v>132</v>
      </c>
      <c r="S79" s="76">
        <v>132</v>
      </c>
      <c r="T79" s="76">
        <v>478</v>
      </c>
      <c r="U79" s="76">
        <v>496</v>
      </c>
      <c r="V79" s="76">
        <v>2361</v>
      </c>
      <c r="W79" s="76">
        <v>2369</v>
      </c>
      <c r="X79" s="76">
        <v>615</v>
      </c>
      <c r="Y79" s="76">
        <v>615</v>
      </c>
      <c r="Z79" s="345">
        <f t="shared" si="10"/>
        <v>5.2884615384615383</v>
      </c>
      <c r="AA79" s="345">
        <f t="shared" si="11"/>
        <v>5.2778888444622156</v>
      </c>
      <c r="AB79" s="345">
        <f t="shared" si="12"/>
        <v>12.716147911678638</v>
      </c>
      <c r="AC79" s="345">
        <f t="shared" si="8"/>
        <v>13.042334998685249</v>
      </c>
      <c r="AD79" s="345">
        <f t="shared" si="13"/>
        <v>94.59134615384616</v>
      </c>
      <c r="AE79" s="345">
        <f t="shared" si="14"/>
        <v>94.722111155537775</v>
      </c>
      <c r="AF79" s="345">
        <f t="shared" si="15"/>
        <v>16.36073423782921</v>
      </c>
      <c r="AG79" s="345">
        <f t="shared" si="9"/>
        <v>16.171443597160138</v>
      </c>
    </row>
    <row r="80" spans="1:33" ht="15.75">
      <c r="A80" s="298">
        <v>69</v>
      </c>
      <c r="B80" s="57" t="s">
        <v>82</v>
      </c>
      <c r="C80" s="33"/>
      <c r="D80" s="33"/>
      <c r="E80" s="57"/>
      <c r="F80" s="33"/>
      <c r="G80" s="416"/>
      <c r="H80" s="416"/>
      <c r="I80" s="416"/>
      <c r="J80" s="416"/>
      <c r="K80" s="416"/>
      <c r="L80" s="416"/>
      <c r="M80" s="38"/>
      <c r="N80" s="38"/>
      <c r="O80" s="38"/>
      <c r="P80" s="38"/>
      <c r="Q80" s="38"/>
      <c r="R80" s="38"/>
      <c r="S80" s="38"/>
      <c r="T80" s="38"/>
      <c r="U80" s="38"/>
      <c r="V80" s="38"/>
      <c r="W80" s="38"/>
      <c r="X80" s="38"/>
      <c r="Y80" s="38"/>
      <c r="Z80" s="345"/>
      <c r="AA80" s="345"/>
      <c r="AB80" s="345"/>
      <c r="AC80" s="345"/>
      <c r="AD80" s="345"/>
      <c r="AE80" s="345"/>
      <c r="AF80" s="345"/>
      <c r="AG80" s="345"/>
    </row>
    <row r="81" spans="1:33" ht="15.75">
      <c r="A81" s="72">
        <v>70</v>
      </c>
      <c r="B81" s="77" t="s">
        <v>83</v>
      </c>
      <c r="C81" s="76"/>
      <c r="D81" s="76" t="s">
        <v>375</v>
      </c>
      <c r="E81" s="77"/>
      <c r="F81" s="76"/>
      <c r="G81" s="156"/>
      <c r="H81" s="156"/>
      <c r="I81" s="156"/>
      <c r="J81" s="156"/>
      <c r="K81" s="156"/>
      <c r="L81" s="156"/>
      <c r="M81" s="78" t="s">
        <v>375</v>
      </c>
      <c r="N81" s="78">
        <v>598</v>
      </c>
      <c r="O81" s="78">
        <v>610</v>
      </c>
      <c r="P81" s="78">
        <v>647</v>
      </c>
      <c r="Q81" s="62" t="s">
        <v>126</v>
      </c>
      <c r="R81" s="78">
        <v>5</v>
      </c>
      <c r="S81" s="78">
        <v>5</v>
      </c>
      <c r="T81" s="78">
        <v>198</v>
      </c>
      <c r="U81" s="62" t="s">
        <v>126</v>
      </c>
      <c r="V81" s="78">
        <v>593</v>
      </c>
      <c r="W81" s="78">
        <v>605</v>
      </c>
      <c r="X81" s="78">
        <v>449</v>
      </c>
      <c r="Y81" s="78" t="s">
        <v>126</v>
      </c>
      <c r="Z81" s="345">
        <f t="shared" si="10"/>
        <v>0.83612040133779264</v>
      </c>
      <c r="AA81" s="345">
        <f t="shared" si="11"/>
        <v>0.81967213114754101</v>
      </c>
      <c r="AB81" s="345">
        <f t="shared" si="12"/>
        <v>30.602782071097373</v>
      </c>
      <c r="AC81" s="345"/>
      <c r="AD81" s="345">
        <f t="shared" si="13"/>
        <v>99.163879598662206</v>
      </c>
      <c r="AE81" s="345">
        <f t="shared" si="14"/>
        <v>99.180327868852459</v>
      </c>
      <c r="AF81" s="345">
        <f t="shared" si="15"/>
        <v>69.397217928902634</v>
      </c>
      <c r="AG81" s="345"/>
    </row>
    <row r="82" spans="1:33" ht="15.75">
      <c r="A82" s="298">
        <v>71</v>
      </c>
      <c r="B82" s="57" t="s">
        <v>84</v>
      </c>
      <c r="C82" s="33"/>
      <c r="D82" s="33"/>
      <c r="E82" s="57"/>
      <c r="F82" s="33"/>
      <c r="G82" s="416"/>
      <c r="H82" s="416"/>
      <c r="I82" s="416"/>
      <c r="J82" s="416"/>
      <c r="K82" s="416"/>
      <c r="L82" s="416"/>
      <c r="M82" s="38"/>
      <c r="N82" s="38"/>
      <c r="O82" s="38"/>
      <c r="P82" s="38"/>
      <c r="Q82" s="38"/>
      <c r="R82" s="38"/>
      <c r="S82" s="38"/>
      <c r="T82" s="38"/>
      <c r="U82" s="38"/>
      <c r="V82" s="38"/>
      <c r="W82" s="38"/>
      <c r="X82" s="38"/>
      <c r="Y82" s="38"/>
      <c r="Z82" s="345"/>
      <c r="AA82" s="345"/>
      <c r="AB82" s="345"/>
      <c r="AC82" s="345"/>
      <c r="AD82" s="345"/>
      <c r="AE82" s="345"/>
      <c r="AF82" s="345"/>
      <c r="AG82" s="345"/>
    </row>
    <row r="83" spans="1:33" ht="15.75">
      <c r="A83" s="54">
        <v>72</v>
      </c>
      <c r="B83" s="61" t="s">
        <v>85</v>
      </c>
      <c r="C83" s="60"/>
      <c r="D83" s="60"/>
      <c r="E83" s="61"/>
      <c r="F83" s="60"/>
      <c r="G83" s="208"/>
      <c r="H83" s="208"/>
      <c r="I83" s="208"/>
      <c r="J83" s="208"/>
      <c r="K83" s="208"/>
      <c r="L83" s="208"/>
      <c r="M83" s="62"/>
      <c r="N83" s="62"/>
      <c r="O83" s="62"/>
      <c r="P83" s="62"/>
      <c r="Q83" s="62"/>
      <c r="R83" s="62"/>
      <c r="S83" s="62"/>
      <c r="T83" s="62"/>
      <c r="U83" s="62"/>
      <c r="V83" s="62"/>
      <c r="W83" s="62"/>
      <c r="X83" s="62"/>
      <c r="Y83" s="62"/>
      <c r="Z83" s="345"/>
      <c r="AA83" s="345"/>
      <c r="AB83" s="345"/>
      <c r="AC83" s="345"/>
      <c r="AD83" s="345"/>
      <c r="AE83" s="345"/>
      <c r="AF83" s="345"/>
      <c r="AG83" s="345"/>
    </row>
    <row r="84" spans="1:33" ht="15.75">
      <c r="A84" s="72">
        <v>73</v>
      </c>
      <c r="B84" s="77" t="s">
        <v>86</v>
      </c>
      <c r="C84" s="101"/>
      <c r="D84" s="101"/>
      <c r="E84" s="133" t="s">
        <v>697</v>
      </c>
      <c r="F84" s="101" t="s">
        <v>540</v>
      </c>
      <c r="G84" s="395">
        <v>105</v>
      </c>
      <c r="H84" s="413"/>
      <c r="I84" s="395">
        <v>105</v>
      </c>
      <c r="J84" s="413"/>
      <c r="K84" s="395"/>
      <c r="L84" s="395"/>
      <c r="M84" s="76" t="s">
        <v>375</v>
      </c>
      <c r="N84" s="143">
        <v>1716</v>
      </c>
      <c r="O84" s="143">
        <v>1863</v>
      </c>
      <c r="P84" s="143">
        <v>991</v>
      </c>
      <c r="Q84" s="143">
        <v>1138</v>
      </c>
      <c r="R84" s="143">
        <v>0</v>
      </c>
      <c r="S84" s="143">
        <v>1752</v>
      </c>
      <c r="T84" s="143">
        <v>818</v>
      </c>
      <c r="U84" s="143">
        <v>151</v>
      </c>
      <c r="V84" s="143">
        <v>1716</v>
      </c>
      <c r="W84" s="143">
        <v>111</v>
      </c>
      <c r="X84" s="143">
        <v>173</v>
      </c>
      <c r="Y84" s="143">
        <v>987</v>
      </c>
      <c r="Z84" s="345">
        <f t="shared" si="10"/>
        <v>0</v>
      </c>
      <c r="AA84" s="345">
        <f t="shared" si="11"/>
        <v>94.041867954911424</v>
      </c>
      <c r="AB84" s="345">
        <f t="shared" si="12"/>
        <v>82.542885973763873</v>
      </c>
      <c r="AC84" s="345">
        <f t="shared" si="8"/>
        <v>13.268892794376097</v>
      </c>
      <c r="AD84" s="345">
        <f t="shared" si="13"/>
        <v>100</v>
      </c>
      <c r="AE84" s="345">
        <f t="shared" si="14"/>
        <v>5.9581320450885666</v>
      </c>
      <c r="AF84" s="345">
        <f t="shared" si="15"/>
        <v>17.457114026236127</v>
      </c>
      <c r="AG84" s="345">
        <f t="shared" si="9"/>
        <v>86.7311072056239</v>
      </c>
    </row>
    <row r="85" spans="1:33" ht="15.75">
      <c r="A85" s="72">
        <v>74</v>
      </c>
      <c r="B85" s="77" t="s">
        <v>87</v>
      </c>
      <c r="C85" s="235"/>
      <c r="D85" s="101" t="s">
        <v>375</v>
      </c>
      <c r="E85" s="152"/>
      <c r="F85" s="235"/>
      <c r="G85" s="235"/>
      <c r="H85" s="235"/>
      <c r="I85" s="235"/>
      <c r="J85" s="235"/>
      <c r="K85" s="235"/>
      <c r="L85" s="235"/>
      <c r="M85" s="101" t="s">
        <v>375</v>
      </c>
      <c r="N85" s="411"/>
      <c r="O85" s="397">
        <v>1626</v>
      </c>
      <c r="P85" s="411"/>
      <c r="Q85" s="397">
        <v>3375</v>
      </c>
      <c r="R85" s="411"/>
      <c r="S85" s="397">
        <v>1600</v>
      </c>
      <c r="T85" s="411"/>
      <c r="U85" s="397">
        <v>3375</v>
      </c>
      <c r="V85" s="411"/>
      <c r="W85" s="411"/>
      <c r="X85" s="411"/>
      <c r="Y85" s="411"/>
      <c r="Z85" s="345"/>
      <c r="AA85" s="345">
        <f t="shared" si="11"/>
        <v>98.400984009840101</v>
      </c>
      <c r="AB85" s="345"/>
      <c r="AC85" s="345">
        <f t="shared" si="8"/>
        <v>100</v>
      </c>
      <c r="AD85" s="345"/>
      <c r="AE85" s="345">
        <f t="shared" si="14"/>
        <v>0</v>
      </c>
      <c r="AF85" s="345"/>
      <c r="AG85" s="345">
        <f t="shared" si="9"/>
        <v>0</v>
      </c>
    </row>
    <row r="86" spans="1:33" ht="63">
      <c r="A86" s="83">
        <v>75</v>
      </c>
      <c r="B86" s="77" t="s">
        <v>88</v>
      </c>
      <c r="C86" s="76"/>
      <c r="D86" s="76"/>
      <c r="E86" s="77" t="s">
        <v>683</v>
      </c>
      <c r="F86" s="76" t="s">
        <v>679</v>
      </c>
      <c r="G86" s="666" t="s">
        <v>680</v>
      </c>
      <c r="H86" s="667"/>
      <c r="I86" s="76"/>
      <c r="J86" s="156"/>
      <c r="K86" s="156"/>
      <c r="L86" s="156"/>
      <c r="M86" s="76" t="s">
        <v>375</v>
      </c>
      <c r="N86" s="76">
        <v>1064</v>
      </c>
      <c r="O86" s="76">
        <v>1105</v>
      </c>
      <c r="P86" s="76">
        <v>278</v>
      </c>
      <c r="Q86" s="76">
        <v>278</v>
      </c>
      <c r="R86" s="76">
        <v>212</v>
      </c>
      <c r="S86" s="76">
        <v>229</v>
      </c>
      <c r="T86" s="76">
        <v>45</v>
      </c>
      <c r="U86" s="76">
        <v>45</v>
      </c>
      <c r="V86" s="76">
        <v>144</v>
      </c>
      <c r="W86" s="76">
        <v>144</v>
      </c>
      <c r="X86" s="76">
        <v>89</v>
      </c>
      <c r="Y86" s="76">
        <v>89</v>
      </c>
      <c r="Z86" s="345">
        <f t="shared" si="10"/>
        <v>19.924812030075188</v>
      </c>
      <c r="AA86" s="345">
        <f t="shared" si="11"/>
        <v>20.72398190045249</v>
      </c>
      <c r="AB86" s="345">
        <f t="shared" si="12"/>
        <v>16.187050359712231</v>
      </c>
      <c r="AC86" s="345">
        <f t="shared" si="8"/>
        <v>16.187050359712231</v>
      </c>
      <c r="AD86" s="345">
        <f t="shared" si="13"/>
        <v>13.533834586466165</v>
      </c>
      <c r="AE86" s="345">
        <f t="shared" si="14"/>
        <v>13.031674208144798</v>
      </c>
      <c r="AF86" s="345">
        <f t="shared" si="15"/>
        <v>32.014388489208635</v>
      </c>
      <c r="AG86" s="345">
        <f t="shared" si="9"/>
        <v>32.014388489208635</v>
      </c>
    </row>
    <row r="87" spans="1:33" ht="15.75">
      <c r="A87" s="72">
        <v>76</v>
      </c>
      <c r="B87" s="77" t="s">
        <v>89</v>
      </c>
      <c r="C87" s="114" t="s">
        <v>375</v>
      </c>
      <c r="D87" s="114"/>
      <c r="E87" s="154"/>
      <c r="F87" s="114"/>
      <c r="G87" s="113"/>
      <c r="H87" s="113"/>
      <c r="I87" s="113"/>
      <c r="J87" s="113"/>
      <c r="K87" s="113"/>
      <c r="L87" s="113"/>
      <c r="M87" s="113" t="s">
        <v>375</v>
      </c>
      <c r="N87" s="113">
        <v>1325</v>
      </c>
      <c r="O87" s="229">
        <v>1324</v>
      </c>
      <c r="P87" s="113">
        <v>2710</v>
      </c>
      <c r="Q87" s="113">
        <v>2710</v>
      </c>
      <c r="R87" s="113">
        <v>397</v>
      </c>
      <c r="S87" s="113">
        <v>397</v>
      </c>
      <c r="T87" s="113">
        <v>555</v>
      </c>
      <c r="U87" s="113">
        <v>748</v>
      </c>
      <c r="V87" s="113">
        <v>928</v>
      </c>
      <c r="W87" s="113">
        <v>927</v>
      </c>
      <c r="X87" s="113">
        <v>2155</v>
      </c>
      <c r="Y87" s="113">
        <v>1962</v>
      </c>
      <c r="Z87" s="345">
        <f t="shared" si="10"/>
        <v>29.962264150943398</v>
      </c>
      <c r="AA87" s="345">
        <f t="shared" si="11"/>
        <v>29.984894259818727</v>
      </c>
      <c r="AB87" s="345">
        <f t="shared" si="12"/>
        <v>20.479704797047972</v>
      </c>
      <c r="AC87" s="345">
        <f t="shared" si="8"/>
        <v>27.601476014760145</v>
      </c>
      <c r="AD87" s="345">
        <f t="shared" si="13"/>
        <v>70.037735849056602</v>
      </c>
      <c r="AE87" s="345">
        <f t="shared" si="14"/>
        <v>70.015105740181269</v>
      </c>
      <c r="AF87" s="345">
        <f t="shared" si="15"/>
        <v>79.520295202952028</v>
      </c>
      <c r="AG87" s="345">
        <f t="shared" si="9"/>
        <v>72.398523985239848</v>
      </c>
    </row>
    <row r="88" spans="1:33" ht="15.75">
      <c r="A88" s="72">
        <v>77</v>
      </c>
      <c r="B88" s="77" t="s">
        <v>90</v>
      </c>
      <c r="C88" s="54"/>
      <c r="D88" s="54"/>
      <c r="E88" s="130"/>
      <c r="F88" s="54" t="s">
        <v>540</v>
      </c>
      <c r="G88" s="62"/>
      <c r="H88" s="62"/>
      <c r="I88" s="62"/>
      <c r="J88" s="62"/>
      <c r="K88" s="76" t="s">
        <v>375</v>
      </c>
      <c r="L88" s="78"/>
      <c r="M88" s="78"/>
      <c r="N88" s="78">
        <v>2320</v>
      </c>
      <c r="O88" s="78">
        <v>2320</v>
      </c>
      <c r="P88" s="62"/>
      <c r="Q88" s="62"/>
      <c r="R88" s="78">
        <v>447</v>
      </c>
      <c r="S88" s="78">
        <v>455</v>
      </c>
      <c r="T88" s="62"/>
      <c r="U88" s="62"/>
      <c r="V88" s="78">
        <v>1873</v>
      </c>
      <c r="W88" s="78">
        <v>1865</v>
      </c>
      <c r="X88" s="62"/>
      <c r="Y88" s="62"/>
      <c r="Z88" s="345">
        <f t="shared" si="10"/>
        <v>19.267241379310345</v>
      </c>
      <c r="AA88" s="345">
        <f t="shared" si="11"/>
        <v>19.612068965517242</v>
      </c>
      <c r="AB88" s="345"/>
      <c r="AC88" s="345"/>
      <c r="AD88" s="345">
        <f t="shared" si="13"/>
        <v>80.732758620689665</v>
      </c>
      <c r="AE88" s="345">
        <f t="shared" si="14"/>
        <v>80.387931034482762</v>
      </c>
      <c r="AF88" s="345"/>
      <c r="AG88" s="345"/>
    </row>
    <row r="89" spans="1:33" ht="15.75">
      <c r="A89" s="54">
        <v>78</v>
      </c>
      <c r="B89" s="61" t="s">
        <v>91</v>
      </c>
      <c r="C89" s="60"/>
      <c r="D89" s="60"/>
      <c r="E89" s="61"/>
      <c r="F89" s="60"/>
      <c r="G89" s="62"/>
      <c r="H89" s="62"/>
      <c r="I89" s="62"/>
      <c r="J89" s="62"/>
      <c r="K89" s="62"/>
      <c r="L89" s="62"/>
      <c r="M89" s="62"/>
      <c r="N89" s="62"/>
      <c r="O89" s="62"/>
      <c r="P89" s="62"/>
      <c r="Q89" s="62"/>
      <c r="R89" s="62"/>
      <c r="S89" s="62"/>
      <c r="T89" s="62"/>
      <c r="U89" s="62"/>
      <c r="V89" s="62"/>
      <c r="W89" s="62"/>
      <c r="X89" s="62"/>
      <c r="Y89" s="62"/>
      <c r="Z89" s="345"/>
      <c r="AA89" s="345"/>
      <c r="AB89" s="345"/>
      <c r="AC89" s="345"/>
      <c r="AD89" s="345"/>
      <c r="AE89" s="345"/>
      <c r="AF89" s="345"/>
      <c r="AG89" s="345"/>
    </row>
    <row r="90" spans="1:33" ht="94.5">
      <c r="A90" s="83">
        <v>79</v>
      </c>
      <c r="B90" s="77" t="s">
        <v>92</v>
      </c>
      <c r="C90" s="76"/>
      <c r="D90" s="76"/>
      <c r="E90" s="83" t="s">
        <v>611</v>
      </c>
      <c r="F90" s="78" t="s">
        <v>253</v>
      </c>
      <c r="G90" s="78" t="s">
        <v>608</v>
      </c>
      <c r="H90" s="78"/>
      <c r="I90" s="72" t="s">
        <v>612</v>
      </c>
      <c r="J90" s="78"/>
      <c r="K90" s="78"/>
      <c r="L90" s="76"/>
      <c r="M90" s="76" t="s">
        <v>375</v>
      </c>
      <c r="N90" s="76">
        <v>6050</v>
      </c>
      <c r="O90" s="76">
        <v>6141</v>
      </c>
      <c r="P90" s="76"/>
      <c r="Q90" s="76"/>
      <c r="R90" s="76">
        <v>6050</v>
      </c>
      <c r="S90" s="76">
        <v>6141</v>
      </c>
      <c r="T90" s="76"/>
      <c r="U90" s="76"/>
      <c r="V90" s="76"/>
      <c r="W90" s="76"/>
      <c r="X90" s="76"/>
      <c r="Y90" s="76"/>
      <c r="Z90" s="345">
        <f t="shared" si="10"/>
        <v>100</v>
      </c>
      <c r="AA90" s="345">
        <f t="shared" si="11"/>
        <v>100</v>
      </c>
      <c r="AB90" s="345"/>
      <c r="AC90" s="345"/>
      <c r="AD90" s="345">
        <f t="shared" si="13"/>
        <v>0</v>
      </c>
      <c r="AE90" s="345">
        <f t="shared" si="14"/>
        <v>0</v>
      </c>
      <c r="AF90" s="345"/>
      <c r="AG90" s="345"/>
    </row>
    <row r="91" spans="1:33" ht="63">
      <c r="A91" s="83">
        <v>80</v>
      </c>
      <c r="B91" s="77" t="s">
        <v>93</v>
      </c>
      <c r="C91" s="403"/>
      <c r="D91" s="403"/>
      <c r="E91" s="83" t="s">
        <v>368</v>
      </c>
      <c r="F91" s="72" t="s">
        <v>253</v>
      </c>
      <c r="G91" s="72">
        <v>70</v>
      </c>
      <c r="H91" s="72"/>
      <c r="I91" s="72">
        <v>70</v>
      </c>
      <c r="J91" s="72"/>
      <c r="K91" s="72"/>
      <c r="L91" s="72"/>
      <c r="M91" s="72" t="s">
        <v>375</v>
      </c>
      <c r="N91" s="72">
        <v>902</v>
      </c>
      <c r="O91" s="72">
        <v>907</v>
      </c>
      <c r="P91" s="72"/>
      <c r="Q91" s="72"/>
      <c r="R91" s="54"/>
      <c r="S91" s="54"/>
      <c r="T91" s="72"/>
      <c r="U91" s="72"/>
      <c r="V91" s="72">
        <v>630</v>
      </c>
      <c r="W91" s="72">
        <v>635</v>
      </c>
      <c r="X91" s="72"/>
      <c r="Y91" s="72"/>
      <c r="Z91" s="345">
        <f t="shared" si="10"/>
        <v>0</v>
      </c>
      <c r="AA91" s="345">
        <f t="shared" si="11"/>
        <v>0</v>
      </c>
      <c r="AB91" s="345"/>
      <c r="AC91" s="345"/>
      <c r="AD91" s="345">
        <f t="shared" si="13"/>
        <v>69.844789356984478</v>
      </c>
      <c r="AE91" s="345">
        <f t="shared" si="14"/>
        <v>70.011025358324147</v>
      </c>
      <c r="AF91" s="345"/>
      <c r="AG91" s="345"/>
    </row>
    <row r="92" spans="1:33" ht="15.75">
      <c r="A92" s="83">
        <v>81</v>
      </c>
      <c r="B92" s="77" t="s">
        <v>94</v>
      </c>
      <c r="C92" s="76"/>
      <c r="D92" s="76" t="s">
        <v>375</v>
      </c>
      <c r="E92" s="77"/>
      <c r="F92" s="76"/>
      <c r="G92" s="76"/>
      <c r="H92" s="76"/>
      <c r="I92" s="76"/>
      <c r="J92" s="76"/>
      <c r="K92" s="76"/>
      <c r="L92" s="76"/>
      <c r="M92" s="72" t="s">
        <v>375</v>
      </c>
      <c r="N92" s="60"/>
      <c r="O92" s="76">
        <v>128</v>
      </c>
      <c r="P92" s="60"/>
      <c r="Q92" s="60"/>
      <c r="R92" s="60"/>
      <c r="S92" s="76">
        <v>128</v>
      </c>
      <c r="T92" s="60"/>
      <c r="U92" s="60"/>
      <c r="V92" s="60"/>
      <c r="W92" s="60"/>
      <c r="X92" s="60"/>
      <c r="Y92" s="60"/>
      <c r="Z92" s="345"/>
      <c r="AA92" s="345">
        <f t="shared" si="11"/>
        <v>100</v>
      </c>
      <c r="AB92" s="345"/>
      <c r="AC92" s="345"/>
      <c r="AD92" s="345"/>
      <c r="AE92" s="345">
        <f t="shared" si="14"/>
        <v>0</v>
      </c>
      <c r="AF92" s="345"/>
      <c r="AG92" s="345"/>
    </row>
    <row r="93" spans="1:33" ht="15.75">
      <c r="A93" s="83">
        <v>82</v>
      </c>
      <c r="B93" s="77" t="s">
        <v>95</v>
      </c>
      <c r="C93" s="78"/>
      <c r="D93" s="72" t="s">
        <v>375</v>
      </c>
      <c r="E93" s="83"/>
      <c r="F93" s="72"/>
      <c r="G93" s="72"/>
      <c r="H93" s="72"/>
      <c r="I93" s="72"/>
      <c r="J93" s="72"/>
      <c r="K93" s="72"/>
      <c r="L93" s="72"/>
      <c r="M93" s="72" t="s">
        <v>375</v>
      </c>
      <c r="N93" s="72">
        <v>31</v>
      </c>
      <c r="O93" s="76">
        <v>31</v>
      </c>
      <c r="P93" s="76">
        <v>21</v>
      </c>
      <c r="Q93" s="76">
        <v>21</v>
      </c>
      <c r="R93" s="76">
        <v>0</v>
      </c>
      <c r="S93" s="76">
        <v>0</v>
      </c>
      <c r="T93" s="76">
        <v>0</v>
      </c>
      <c r="U93" s="76">
        <v>0</v>
      </c>
      <c r="V93" s="76">
        <v>30</v>
      </c>
      <c r="W93" s="76">
        <v>31</v>
      </c>
      <c r="X93" s="76">
        <v>21</v>
      </c>
      <c r="Y93" s="76">
        <v>21</v>
      </c>
      <c r="Z93" s="345">
        <f t="shared" si="10"/>
        <v>0</v>
      </c>
      <c r="AA93" s="345">
        <f t="shared" si="11"/>
        <v>0</v>
      </c>
      <c r="AB93" s="345">
        <f t="shared" si="12"/>
        <v>0</v>
      </c>
      <c r="AC93" s="345">
        <f t="shared" si="8"/>
        <v>0</v>
      </c>
      <c r="AD93" s="345">
        <f t="shared" si="13"/>
        <v>96.774193548387103</v>
      </c>
      <c r="AE93" s="345">
        <f t="shared" si="14"/>
        <v>100</v>
      </c>
      <c r="AF93" s="345">
        <f t="shared" si="15"/>
        <v>100</v>
      </c>
      <c r="AG93" s="345">
        <f t="shared" si="9"/>
        <v>100</v>
      </c>
    </row>
    <row r="94" spans="1:33" ht="31.5">
      <c r="A94" s="83">
        <v>83</v>
      </c>
      <c r="B94" s="77" t="s">
        <v>96</v>
      </c>
      <c r="C94" s="78"/>
      <c r="D94" s="76" t="s">
        <v>375</v>
      </c>
      <c r="E94" s="82"/>
      <c r="F94" s="78"/>
      <c r="G94" s="78"/>
      <c r="H94" s="78"/>
      <c r="I94" s="78"/>
      <c r="J94" s="78"/>
      <c r="K94" s="78"/>
      <c r="L94" s="78"/>
      <c r="M94" s="76" t="s">
        <v>375</v>
      </c>
      <c r="N94" s="78">
        <v>175</v>
      </c>
      <c r="O94" s="76">
        <v>175</v>
      </c>
      <c r="P94" s="76">
        <v>2430</v>
      </c>
      <c r="Q94" s="76">
        <v>2430</v>
      </c>
      <c r="R94" s="76">
        <v>175</v>
      </c>
      <c r="S94" s="76">
        <v>175</v>
      </c>
      <c r="T94" s="76">
        <v>2121</v>
      </c>
      <c r="U94" s="76">
        <v>2173</v>
      </c>
      <c r="V94" s="76">
        <v>0</v>
      </c>
      <c r="W94" s="76">
        <v>0</v>
      </c>
      <c r="X94" s="76">
        <v>0</v>
      </c>
      <c r="Y94" s="76">
        <v>0</v>
      </c>
      <c r="Z94" s="345">
        <f t="shared" si="10"/>
        <v>100</v>
      </c>
      <c r="AA94" s="345">
        <f t="shared" si="11"/>
        <v>100</v>
      </c>
      <c r="AB94" s="345">
        <f t="shared" si="12"/>
        <v>87.283950617283949</v>
      </c>
      <c r="AC94" s="345">
        <f t="shared" si="8"/>
        <v>89.423868312757207</v>
      </c>
      <c r="AD94" s="345">
        <f t="shared" si="13"/>
        <v>0</v>
      </c>
      <c r="AE94" s="345">
        <f t="shared" si="14"/>
        <v>0</v>
      </c>
      <c r="AF94" s="345">
        <f t="shared" si="15"/>
        <v>0</v>
      </c>
      <c r="AG94" s="345">
        <f t="shared" si="9"/>
        <v>0</v>
      </c>
    </row>
    <row r="95" spans="1:33" ht="15.75">
      <c r="A95" s="298">
        <v>84</v>
      </c>
      <c r="B95" s="57" t="s">
        <v>97</v>
      </c>
      <c r="C95" s="38"/>
      <c r="D95" s="38"/>
      <c r="E95" s="150"/>
      <c r="F95" s="38"/>
      <c r="G95" s="38"/>
      <c r="H95" s="38"/>
      <c r="I95" s="38"/>
      <c r="J95" s="38"/>
      <c r="K95" s="38"/>
      <c r="L95" s="38"/>
      <c r="M95" s="38"/>
      <c r="N95" s="38"/>
      <c r="O95" s="38"/>
      <c r="P95" s="38"/>
      <c r="Q95" s="38"/>
      <c r="R95" s="38"/>
      <c r="S95" s="38"/>
      <c r="T95" s="38"/>
      <c r="U95" s="38"/>
      <c r="V95" s="38"/>
      <c r="W95" s="38"/>
      <c r="X95" s="38"/>
      <c r="Y95" s="38"/>
      <c r="Z95" s="345"/>
      <c r="AA95" s="345"/>
      <c r="AB95" s="345"/>
      <c r="AC95" s="345"/>
      <c r="AD95" s="345"/>
      <c r="AE95" s="345"/>
      <c r="AF95" s="345"/>
      <c r="AG95" s="345"/>
    </row>
    <row r="96" spans="1:33" ht="15.75">
      <c r="A96" s="83">
        <v>85</v>
      </c>
      <c r="B96" s="77" t="s">
        <v>98</v>
      </c>
      <c r="C96" s="78" t="s">
        <v>375</v>
      </c>
      <c r="D96" s="76"/>
      <c r="E96" s="77"/>
      <c r="F96" s="76"/>
      <c r="G96" s="76"/>
      <c r="H96" s="76"/>
      <c r="I96" s="76"/>
      <c r="J96" s="76"/>
      <c r="K96" s="76"/>
      <c r="L96" s="76"/>
      <c r="M96" s="76" t="s">
        <v>375</v>
      </c>
      <c r="N96" s="76">
        <v>0</v>
      </c>
      <c r="O96" s="76">
        <v>0</v>
      </c>
      <c r="P96" s="76">
        <v>699</v>
      </c>
      <c r="Q96" s="76">
        <v>714</v>
      </c>
      <c r="R96" s="76">
        <v>0</v>
      </c>
      <c r="S96" s="76">
        <v>0</v>
      </c>
      <c r="T96" s="76">
        <v>353</v>
      </c>
      <c r="U96" s="76">
        <v>372</v>
      </c>
      <c r="V96" s="76">
        <v>0</v>
      </c>
      <c r="W96" s="76">
        <v>0</v>
      </c>
      <c r="X96" s="76">
        <v>320</v>
      </c>
      <c r="Y96" s="76">
        <v>324</v>
      </c>
      <c r="Z96" s="345"/>
      <c r="AA96" s="345"/>
      <c r="AB96" s="345">
        <f t="shared" si="12"/>
        <v>50.500715307582254</v>
      </c>
      <c r="AC96" s="345">
        <f t="shared" si="8"/>
        <v>52.100840336134461</v>
      </c>
      <c r="AD96" s="345"/>
      <c r="AE96" s="345"/>
      <c r="AF96" s="345">
        <f t="shared" si="15"/>
        <v>45.779685264663804</v>
      </c>
      <c r="AG96" s="345">
        <f t="shared" si="9"/>
        <v>45.378151260504204</v>
      </c>
    </row>
    <row r="98" spans="1:33" hidden="1">
      <c r="N98" s="523">
        <f>N94+N93+N91+N90+N88+N87+N86+N85+N84+N81+N79+N78+N75+N74+N73+N71+N69+N68+N67+N66+N65+N64+N63+N62+N61+N60+N58+N57+N56+N55+N54+N53+N52+N50+N48+N46+N45+N44+N42+N41+N40+N38+N37+N36+N34+N33+N32+N31+N27+N24+N22+N21+N18+N17+N16+N13</f>
        <v>58258</v>
      </c>
      <c r="O98" s="523">
        <f>O94+O93+O91+O90+O88+O87+O86+O85+O84+O81+O79+O78+O75+O74+O73+O71+O69+O68+O67+O66+O65+O64+O63+O62+O61+O60+O58+O57+O56+O55+O54+O53+O52+O50+O48+O46+O45+O44+O42+O41+O40+O38+O37+O36+O34+O33+O32+O31+O27+O24+O22+O21+O18+O17+O16+O13+O72</f>
        <v>64878</v>
      </c>
      <c r="P98" s="42">
        <f>P96+P94+P93+P87+P86+P85+P84+P79+P78+P77+P75+P73+P71+P69+P68+P67+P66+P65+P64+P63+P62+P61+P60+P58+P57+P56+P55+P54+P53+P52+P50+P49+P48+P46+P45+P44+P42+P41+P40+P38+P37+P36+P33+P32+P31+P27+P26+P24+P21+P18+P17+P16+P14</f>
        <v>47484</v>
      </c>
      <c r="Q98" s="426">
        <f>Q96+Q94+Q93+Q87+Q86+Q85+Q84+Q79+Q78+Q77+Q75+Q73+Q71+Q69+Q68+Q67+Q66+Q65+Q64+Q63+Q62+Q61+Q60+Q58+Q57+Q56+Q55+Q54+Q53+Q52+Q50+Q49+Q48+Q46+Q45+Q44+Q42+Q41+Q40+Q38+Q37+Q36+Q33+Q32+Q31+Q27+Q26+Q24+Q21+Q18+Q17+Q16+Q14+Q72</f>
        <v>75418</v>
      </c>
      <c r="R98" s="42">
        <f>R94+R90+R88+R87+R86+R85+R84+R81+R79+R78+R75+R74+R73+R71+R69+R68+R66+R65+R64+R63+R60+R56+R54+R53+R52+R50+R48+R46+R44+R38+R37+R36+R34+R33+R32+R31+R27+R21+R18+R13</f>
        <v>15018</v>
      </c>
      <c r="S98" s="426">
        <f>S94+S90+S88+S87+S86+S85+S84+S81+S79+S78+S75+S74+S73+S71+S69+S68+S66+S65+S64+S63+S60+S56+S54+S53+S52+S50+S48+S46+S44+S38+S37+S36+S34+S33+S32+S31+S27+S21+S18+S13+S72+S42</f>
        <v>20379</v>
      </c>
      <c r="T98" s="42">
        <f>T96+T94+T87+T86+T85+T84+T79+T78+T77++T75+T73+T71+T69+T68+T67+T65+T64+T63+T62+T61+T60+T58+T57+T56+T54+T52+T50+T49+T48+T46+T44+T42+T41+T40+T38+T37+T36+T34+T33+T32+T31+T27+T26+T21+T18+T14</f>
        <v>12550</v>
      </c>
      <c r="U98" s="426">
        <f>U96+U94+U87+U86+U85+U84+U79+U78+U77++U75+U73+U71+U69+U68+U67+U65+U64+U63+U62+U61+U60+U58+U57+U56+U54+U52+U50+U49+U48+U46+U44+U42+U41+U40+U38+U37+U36+U34+U33+U32+U31+U27+U26+U21+U18+U14+U72+U66</f>
        <v>32067</v>
      </c>
      <c r="V98" s="42">
        <f>V93+V91+V88+V87+V86+V84+V81+V79+V78+V71+V68+V67+V64+V63+V62+V60+V58+V57+V56+V55+V54+V53+V52+V50+V48+V44+V42+V41+V37+V36+V32+V31+V24+V21+V17+V16</f>
        <v>19567</v>
      </c>
      <c r="W98" s="42">
        <f>W93+W91+W88+W87+W86+W84+W81+W79+W78+W71+W68+W67+W64+W63+W62+W60+W58+W57+W56+W55+W54+W53+W52+W50+W48+W44+W42+W41+W37+W36+W32+W31+W24+W21+W17+W16</f>
        <v>19228</v>
      </c>
      <c r="X98" s="42">
        <f>X96+X93+X87+X86+X84+X79+X78+X77+X75+X71+X69+X68+X67+X65+X64+X63+X62+X61+X60+X58+X57+X56+X55+X54+X53+X52+X50+X49+X48+X45+X44+X41+X40+X38+X37+X36+X32+X31+X24+X21+X18+X17+X16+X14</f>
        <v>11590</v>
      </c>
      <c r="Y98" s="42">
        <f>Y96+Y93+Y87+Y86+Y84+Y79+Y78+Y77+Y75+Y71+Y69+Y68+Y67+Y65+Y64+Y63+Y62+Y61+Y60+Y58+Y57+Y56+Y55+Y54+Y53+Y52+Y50+Y49+Y48+Y45+Y44+Y41+Y40+Y38+Y37+Y36+Y32+Y31+Y24+Y21+Y18+Y17+Y16+Y14+Y66</f>
        <v>15400</v>
      </c>
    </row>
    <row r="99" spans="1:33" hidden="1">
      <c r="R99" s="438">
        <f>R98/N98*100</f>
        <v>25.778433863160426</v>
      </c>
      <c r="S99" s="438">
        <f>S98/O98*100</f>
        <v>31.411264218995655</v>
      </c>
      <c r="T99" s="438">
        <f>T98/P98*100</f>
        <v>26.429955353382191</v>
      </c>
      <c r="U99" s="438">
        <f>U98/Q98*100</f>
        <v>42.51902728791535</v>
      </c>
    </row>
    <row r="100" spans="1:33" ht="15" customHeight="1">
      <c r="A100" s="20"/>
      <c r="B100" s="610"/>
      <c r="C100" s="610"/>
      <c r="D100" s="610"/>
      <c r="E100" s="610"/>
      <c r="F100" s="610"/>
      <c r="G100" s="610"/>
      <c r="H100" s="610"/>
      <c r="I100" s="610"/>
      <c r="J100" s="610"/>
      <c r="K100" s="610"/>
      <c r="L100" s="610"/>
      <c r="M100" s="610"/>
      <c r="N100" s="610"/>
      <c r="O100" s="610"/>
      <c r="P100" s="610"/>
      <c r="Q100" s="610"/>
      <c r="R100" s="610"/>
      <c r="S100" s="610"/>
      <c r="T100" s="610"/>
      <c r="U100" s="610"/>
      <c r="V100" s="21"/>
      <c r="W100" s="21"/>
      <c r="X100" s="21"/>
      <c r="Y100" s="21"/>
      <c r="Z100" s="341"/>
      <c r="AA100" s="341"/>
      <c r="AB100" s="341"/>
      <c r="AC100" s="341"/>
      <c r="AD100" s="341"/>
      <c r="AE100" s="341"/>
      <c r="AF100" s="341"/>
      <c r="AG100" s="341"/>
    </row>
    <row r="101" spans="1:33">
      <c r="A101" s="10"/>
      <c r="B101" s="11"/>
    </row>
  </sheetData>
  <autoFilter ref="A11:AG96"/>
  <mergeCells count="34">
    <mergeCell ref="B100:U100"/>
    <mergeCell ref="X9:Y9"/>
    <mergeCell ref="Z9:AA9"/>
    <mergeCell ref="AB9:AC9"/>
    <mergeCell ref="AD9:AE9"/>
    <mergeCell ref="D8:D10"/>
    <mergeCell ref="E8:J8"/>
    <mergeCell ref="E9:E10"/>
    <mergeCell ref="F9:F10"/>
    <mergeCell ref="G9:H9"/>
    <mergeCell ref="I9:J9"/>
    <mergeCell ref="G86:H86"/>
    <mergeCell ref="AF9:AG9"/>
    <mergeCell ref="N9:O9"/>
    <mergeCell ref="P9:Q9"/>
    <mergeCell ref="R9:S9"/>
    <mergeCell ref="T9:U9"/>
    <mergeCell ref="V9:W9"/>
    <mergeCell ref="A1:U1"/>
    <mergeCell ref="A2:A10"/>
    <mergeCell ref="B2:B10"/>
    <mergeCell ref="C2:AG2"/>
    <mergeCell ref="C3:AG3"/>
    <mergeCell ref="C4:AG4"/>
    <mergeCell ref="C5:J5"/>
    <mergeCell ref="K5:M9"/>
    <mergeCell ref="N5:Q8"/>
    <mergeCell ref="R5:U8"/>
    <mergeCell ref="V5:Y8"/>
    <mergeCell ref="Z5:AC8"/>
    <mergeCell ref="AD5:AG8"/>
    <mergeCell ref="C6:C10"/>
    <mergeCell ref="D6:J6"/>
    <mergeCell ref="D7:J7"/>
  </mergeCells>
  <pageMargins left="0.7" right="0.7" top="0.75" bottom="0.75" header="0.3" footer="0.3"/>
  <pageSetup paperSize="9" firstPageNumber="2147483648"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23</vt:i4>
      </vt:variant>
    </vt:vector>
  </HeadingPairs>
  <TitlesOfParts>
    <vt:vector size="23" baseType="lpstr">
      <vt:lpstr>Раздел I</vt:lpstr>
      <vt:lpstr>Раздел II </vt:lpstr>
      <vt:lpstr>Раздел III (пункт 7)</vt:lpstr>
      <vt:lpstr>Раздел III (пункт 8)</vt:lpstr>
      <vt:lpstr>Раздел III (пункт 9)</vt:lpstr>
      <vt:lpstr>Раздел III (пункт 10)</vt:lpstr>
      <vt:lpstr>Раздел III (пункт 11)</vt:lpstr>
      <vt:lpstr>Раздел III (пункт 12) </vt:lpstr>
      <vt:lpstr>Раздел III (пункт 13)</vt:lpstr>
      <vt:lpstr>Раздел III (пункт 14)</vt:lpstr>
      <vt:lpstr>Раздел III (пункт 15)</vt:lpstr>
      <vt:lpstr>Раздел III (пункт 16) </vt:lpstr>
      <vt:lpstr>Раздел III (пункт 18)</vt:lpstr>
      <vt:lpstr>Раздел IV (пункт 19)</vt:lpstr>
      <vt:lpstr>Раздел IV (пункт 20)</vt:lpstr>
      <vt:lpstr>Раздел IV (пункт 21)</vt:lpstr>
      <vt:lpstr>Раздел IV (пункт 22)</vt:lpstr>
      <vt:lpstr>Раздел V (пункт 25)</vt:lpstr>
      <vt:lpstr>Раздел V (пункт 26)</vt:lpstr>
      <vt:lpstr>Раздел V (пункт 27)</vt:lpstr>
      <vt:lpstr>Раздел VI (пункт 30)</vt:lpstr>
      <vt:lpstr>Раздел VI (пункт 33)</vt:lpstr>
      <vt:lpstr>Раздел VI (пункт 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Почтовая Екатерина Юрьевна</dc:creator>
  <cp:lastModifiedBy>Почтовая Екатерина Юрьевна</cp:lastModifiedBy>
  <cp:revision>15</cp:revision>
  <dcterms:created xsi:type="dcterms:W3CDTF">2015-06-05T18:19:34Z</dcterms:created>
  <dcterms:modified xsi:type="dcterms:W3CDTF">2025-08-15T07:54:39Z</dcterms:modified>
</cp:coreProperties>
</file>